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X:\Neonatal ODN 2026\Guidelines\"/>
    </mc:Choice>
  </mc:AlternateContent>
  <xr:revisionPtr revIDLastSave="0" documentId="8_{17C37351-D410-402D-8034-9EE2707CAD99}" xr6:coauthVersionLast="47" xr6:coauthVersionMax="47" xr10:uidLastSave="{00000000-0000-0000-0000-000000000000}"/>
  <workbookProtection workbookAlgorithmName="SHA-512" workbookHashValue="0AkU3EE/exjo9oc77rBrmJ7AgS4HDmlbci1+HozdS7yWELAxlkcLl94lxh/qL9xYcuZKi7Fn/Gm7Q2djwIgQVA==" workbookSaltValue="AKsnaASLUBcXGpQ/hNeYvQ==" workbookSpinCount="100000" lockStructure="1"/>
  <bookViews>
    <workbookView xWindow="-108" yWindow="-108" windowWidth="23256" windowHeight="13896" xr2:uid="{00000000-000D-0000-FFFF-FFFF00000000}"/>
  </bookViews>
  <sheets>
    <sheet name="Guidance notes" sheetId="3" r:id="rId1"/>
    <sheet name="Infusion calculator" sheetId="2" r:id="rId2"/>
    <sheet name="Background info" sheetId="1" state="hidden" r:id="rId3"/>
    <sheet name="Inotrope dose conversion" sheetId="5" r:id="rId4"/>
  </sheets>
  <externalReferences>
    <externalReference r:id="rId5"/>
  </externalReferences>
  <definedNames>
    <definedName name="Adrenaline">'Background info'!$T$6:$W$6</definedName>
    <definedName name="Amiodarone">'Background info'!$T$7:$W$7</definedName>
    <definedName name="Atracurium">'Background info'!$T$8:$W$8</definedName>
    <definedName name="Clonidine">'Background info'!$T$9:$W$9</definedName>
    <definedName name="Dinoprostone">'Background info'!$T$10:$W$10</definedName>
    <definedName name="DoB">'Infusion calculator'!$D$13</definedName>
    <definedName name="Dobutamine">'Background info'!$T$11:$W$11</definedName>
    <definedName name="Dopamine">'Background info'!$T$12:$W$12</definedName>
    <definedName name="Drug">'Background info'!$T$4:$W$4</definedName>
    <definedName name="Fentanyl">'Background info'!$T$13:$W$13</definedName>
    <definedName name="FinalVol12.5mL">'Background info'!$O$17</definedName>
    <definedName name="FinalVolin20mL">'Background info'!$O$15</definedName>
    <definedName name="FinalVolin50ML">'Background info'!$O$16</definedName>
    <definedName name="FluidLimit">'Background info'!$O$19</definedName>
    <definedName name="Furosemide">'Background info'!$T$14:$W$14</definedName>
    <definedName name="Glucagon">'Background info'!$T$15:$W$15</definedName>
    <definedName name="Heparin_TREATMENT">'Background info'!$T$16:$W$16</definedName>
    <definedName name="Inputweight">'Infusion calculator'!$D$15</definedName>
    <definedName name="Insulin">'Background info'!$T$17:$W$17</definedName>
    <definedName name="Insulin__Actrapid">'Background info'!#REF!</definedName>
    <definedName name="Isoprenaline">'Background info'!$T$18:$W$18</definedName>
    <definedName name="Micrograms_in_milligram">'Background info'!$O$12</definedName>
    <definedName name="Micrograms_in_nanogram">'Background info'!$O$13</definedName>
    <definedName name="Midazolam">'Background info'!$T$19:$W$19</definedName>
    <definedName name="Milligrams_in_a_microgram">'Background info'!$O$14</definedName>
    <definedName name="Milrinone">'Background info'!$T$20:$W$20</definedName>
    <definedName name="Minutes_in_hour">'Background info'!$O$11</definedName>
    <definedName name="Morphine">'Background info'!$T$21:$W$21</definedName>
    <definedName name="Noradrenaline">'Background info'!$T$22:$W$22</definedName>
    <definedName name="Octreotide">'Background info'!$T$23:$W$23</definedName>
    <definedName name="_xlnm.Print_Area" localSheetId="1">'Infusion calculator'!$A$2:$R$39</definedName>
    <definedName name="Rocuronium">'Background info'!$T$24:$W$24</definedName>
    <definedName name="Sildenafil">'Background info'!$T$25:$W$25</definedName>
    <definedName name="Vecuronium">'Background info'!$T$26:$W$26</definedName>
    <definedName name="Weight">[1]Sheet1!$AM$40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5" l="1"/>
  <c r="E9" i="5"/>
  <c r="J34" i="2"/>
  <c r="J33" i="2"/>
  <c r="J32" i="2"/>
  <c r="J31" i="2"/>
  <c r="J30" i="2"/>
  <c r="J29" i="2"/>
  <c r="J28" i="2"/>
  <c r="J27" i="2"/>
  <c r="J26" i="2"/>
  <c r="J25" i="2"/>
  <c r="J24" i="2"/>
  <c r="J23" i="2"/>
  <c r="N22" i="2" l="1"/>
  <c r="N23" i="2"/>
  <c r="N24" i="2"/>
  <c r="N25" i="2"/>
  <c r="N26" i="2"/>
  <c r="N27" i="2"/>
  <c r="N28" i="2"/>
  <c r="N29" i="2"/>
  <c r="N30" i="2"/>
  <c r="N31" i="2"/>
  <c r="N32" i="2"/>
  <c r="N33" i="2"/>
  <c r="N34" i="2"/>
  <c r="J22" i="2" l="1"/>
  <c r="G9" i="1" s="1"/>
  <c r="O19" i="1"/>
  <c r="S31" i="1" s="1"/>
  <c r="G8" i="1" l="1"/>
  <c r="G16" i="1"/>
  <c r="G24" i="1"/>
  <c r="G32" i="1"/>
  <c r="G40" i="1"/>
  <c r="G48" i="1"/>
  <c r="G56" i="1"/>
  <c r="G64" i="1"/>
  <c r="G5" i="1"/>
  <c r="G45" i="1"/>
  <c r="G22" i="1"/>
  <c r="G54" i="1"/>
  <c r="G23" i="1"/>
  <c r="G63" i="1"/>
  <c r="G17" i="1"/>
  <c r="G25" i="1"/>
  <c r="G33" i="1"/>
  <c r="G41" i="1"/>
  <c r="G49" i="1"/>
  <c r="G57" i="1"/>
  <c r="G65" i="1"/>
  <c r="G29" i="1"/>
  <c r="G53" i="1"/>
  <c r="G6" i="1"/>
  <c r="G46" i="1"/>
  <c r="G15" i="1"/>
  <c r="G55" i="1"/>
  <c r="G10" i="1"/>
  <c r="G18" i="1"/>
  <c r="G26" i="1"/>
  <c r="G34" i="1"/>
  <c r="G42" i="1"/>
  <c r="G50" i="1"/>
  <c r="G58" i="1"/>
  <c r="G66" i="1"/>
  <c r="G37" i="1"/>
  <c r="G14" i="1"/>
  <c r="G62" i="1"/>
  <c r="G39" i="1"/>
  <c r="G11" i="1"/>
  <c r="G19" i="1"/>
  <c r="G27" i="1"/>
  <c r="G35" i="1"/>
  <c r="G43" i="1"/>
  <c r="G51" i="1"/>
  <c r="G59" i="1"/>
  <c r="G67" i="1"/>
  <c r="G21" i="1"/>
  <c r="G61" i="1"/>
  <c r="G30" i="1"/>
  <c r="G70" i="1"/>
  <c r="G31" i="1"/>
  <c r="G12" i="1"/>
  <c r="G20" i="1"/>
  <c r="H20" i="1" s="1"/>
  <c r="G28" i="1"/>
  <c r="G36" i="1"/>
  <c r="G44" i="1"/>
  <c r="G52" i="1"/>
  <c r="G60" i="1"/>
  <c r="G68" i="1"/>
  <c r="G13" i="1"/>
  <c r="G69" i="1"/>
  <c r="G38" i="1"/>
  <c r="G7" i="1"/>
  <c r="G47" i="1"/>
  <c r="B5"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O7" i="1" l="1" a="1"/>
  <c r="O7" i="1" s="1"/>
  <c r="H26" i="1" l="1"/>
  <c r="H48" i="1" l="1"/>
  <c r="H41" i="1"/>
  <c r="H61" i="1"/>
  <c r="H39" i="1"/>
  <c r="H37" i="1"/>
  <c r="H9" i="1"/>
  <c r="H43" i="1"/>
  <c r="H29" i="1"/>
  <c r="H50" i="1"/>
  <c r="H65" i="1"/>
  <c r="H69" i="1"/>
  <c r="H34" i="1"/>
  <c r="H14" i="1"/>
  <c r="H22" i="1"/>
  <c r="H46" i="1"/>
  <c r="H52" i="1"/>
  <c r="H63" i="1"/>
  <c r="H68" i="1"/>
  <c r="H38" i="1"/>
  <c r="H58" i="1"/>
  <c r="H10" i="1"/>
  <c r="H54" i="1"/>
  <c r="H45" i="1"/>
  <c r="H70" i="1"/>
  <c r="H18" i="1"/>
  <c r="H16" i="1"/>
  <c r="H35" i="1"/>
  <c r="H19" i="1"/>
  <c r="H31" i="1"/>
  <c r="H27" i="1"/>
  <c r="H7" i="1"/>
  <c r="H53" i="1"/>
  <c r="H17" i="1"/>
  <c r="H12" i="1"/>
  <c r="H25" i="1"/>
  <c r="H32" i="1"/>
  <c r="H47" i="1"/>
  <c r="H51" i="1"/>
  <c r="H66" i="1"/>
  <c r="H60" i="1"/>
  <c r="H5" i="1"/>
  <c r="H21" i="1"/>
  <c r="H8" i="1"/>
  <c r="H67" i="1"/>
  <c r="H62" i="1"/>
  <c r="H56" i="1"/>
  <c r="H49" i="1"/>
  <c r="H44" i="1"/>
  <c r="H6" i="1"/>
  <c r="H15" i="1"/>
  <c r="H13" i="1"/>
  <c r="H24" i="1"/>
  <c r="H11" i="1"/>
  <c r="H42" i="1"/>
  <c r="H40" i="1"/>
  <c r="H28" i="1"/>
  <c r="H23" i="1"/>
  <c r="H55" i="1"/>
  <c r="H64" i="1"/>
  <c r="H33" i="1"/>
  <c r="H30" i="1"/>
  <c r="H59" i="1"/>
  <c r="H57" i="1"/>
  <c r="H36" i="1"/>
  <c r="O26" i="2" l="1"/>
  <c r="P26" i="2" s="1"/>
  <c r="O29" i="2"/>
  <c r="P29" i="2" s="1"/>
  <c r="O34" i="2"/>
  <c r="P34" i="2" s="1"/>
  <c r="O32" i="2"/>
  <c r="P32" i="2" s="1"/>
  <c r="O33" i="2"/>
  <c r="P33" i="2" s="1"/>
  <c r="O31" i="2"/>
  <c r="P31" i="2" s="1"/>
  <c r="O30" i="2"/>
  <c r="P30" i="2" s="1"/>
  <c r="O28" i="2"/>
  <c r="P28" i="2" s="1"/>
  <c r="O27" i="2"/>
  <c r="P27" i="2" s="1"/>
  <c r="O24" i="2"/>
  <c r="P24" i="2" s="1"/>
  <c r="O25" i="2"/>
  <c r="P25" i="2" s="1"/>
  <c r="O23" i="2"/>
  <c r="P23" i="2" s="1"/>
  <c r="O22" i="2"/>
  <c r="E23" i="2" l="1"/>
  <c r="P2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<sst xmlns="http://schemas.openxmlformats.org/spreadsheetml/2006/main" count="415" uniqueCount="190">
  <si>
    <t xml:space="preserve">Drug Infusions (standard strength - prepared syringe) </t>
  </si>
  <si>
    <t>Drug</t>
  </si>
  <si>
    <t>Dinoprostone</t>
  </si>
  <si>
    <t>5 - 20 nanogram/kg/min</t>
  </si>
  <si>
    <t>Midazolam</t>
  </si>
  <si>
    <t>30 - 60 microgram/kg/hour</t>
  </si>
  <si>
    <t>Morphine</t>
  </si>
  <si>
    <t>10 - 20 microgram/kg/hour</t>
  </si>
  <si>
    <t>Rocuronium</t>
  </si>
  <si>
    <t>300 - 600 microgram/kg/hour</t>
  </si>
  <si>
    <t>Vecuronium</t>
  </si>
  <si>
    <t>50 - 200 microgram/kg/hour</t>
  </si>
  <si>
    <t>Adrenaline</t>
  </si>
  <si>
    <t>0.05 - 1 microgram/kg/min</t>
  </si>
  <si>
    <t>Dobutamine</t>
  </si>
  <si>
    <t>5 - 20 microgram/kg/min</t>
  </si>
  <si>
    <t>Dopamine</t>
  </si>
  <si>
    <t>Noradrenaline</t>
  </si>
  <si>
    <t>0.02 - 1 microgram/kg/min</t>
  </si>
  <si>
    <t>Atracurium</t>
  </si>
  <si>
    <t>Amiodarone</t>
  </si>
  <si>
    <t>5 - 25 microgram/kg/min</t>
  </si>
  <si>
    <t xml:space="preserve">Dose </t>
  </si>
  <si>
    <t>Rate (ml/hr)</t>
  </si>
  <si>
    <t>Usual dose range</t>
  </si>
  <si>
    <t>Clonidine</t>
  </si>
  <si>
    <t>0.5 - 2 microgram/kg/hour</t>
  </si>
  <si>
    <t>Fentanyl</t>
  </si>
  <si>
    <t>1 - 6 microgram/kg/hour</t>
  </si>
  <si>
    <t>Furosemide</t>
  </si>
  <si>
    <t>0.1 - 1 mg/kg/hour</t>
  </si>
  <si>
    <t>Glucagon</t>
  </si>
  <si>
    <t>5 - 20 microgram/kg/hour</t>
  </si>
  <si>
    <t>25 - 50 units/kg/hour</t>
  </si>
  <si>
    <t>0.02 - 0.3 units/kg/hour</t>
  </si>
  <si>
    <t>Isoprenaline</t>
  </si>
  <si>
    <t>Octreotide</t>
  </si>
  <si>
    <t>1 - 10 microgram/kg/hour</t>
  </si>
  <si>
    <t>Baby Name</t>
  </si>
  <si>
    <t>NHS Number</t>
  </si>
  <si>
    <t>Current dosing weight (kg)</t>
  </si>
  <si>
    <t>Date of birth</t>
  </si>
  <si>
    <t>Daily fluid requirement (ml/kg/day)</t>
  </si>
  <si>
    <t>Insulin</t>
  </si>
  <si>
    <t>Concentration</t>
  </si>
  <si>
    <t>Rate ml/hr</t>
  </si>
  <si>
    <t>62.5mg in 50mL</t>
  </si>
  <si>
    <t>125 mg in 50mL</t>
  </si>
  <si>
    <t>600 mg in 50mL</t>
  </si>
  <si>
    <t>375 microgram in 50mL</t>
  </si>
  <si>
    <t>750 microgram in 50mL</t>
  </si>
  <si>
    <t>2000 microgram in 50mL</t>
  </si>
  <si>
    <t>50 microgram in 50mL</t>
  </si>
  <si>
    <t>200 microgram in 50mL</t>
  </si>
  <si>
    <t>250 mg in 50mL</t>
  </si>
  <si>
    <t>500 mg in 50mL</t>
  </si>
  <si>
    <t>250 microgram in 50mL</t>
  </si>
  <si>
    <t>500 microgram in 50mL</t>
  </si>
  <si>
    <t>1000 microgram in 50mL</t>
  </si>
  <si>
    <t>2500 microgram in 50mL</t>
  </si>
  <si>
    <t>50 mg in 50mL</t>
  </si>
  <si>
    <t>150 mg in 50mL</t>
  </si>
  <si>
    <t>2 mg in 50mL</t>
  </si>
  <si>
    <t>3750 units in 50mL</t>
  </si>
  <si>
    <t>10000 units in 50mL</t>
  </si>
  <si>
    <t>5 units in 50mL</t>
  </si>
  <si>
    <t>25 units in 50mL</t>
  </si>
  <si>
    <t>50 units in 50mL</t>
  </si>
  <si>
    <t>25 mg in 50mL</t>
  </si>
  <si>
    <t>100 mg in 50mL</t>
  </si>
  <si>
    <t>10 mg in 50mL</t>
  </si>
  <si>
    <t>20 mg in 20mL</t>
  </si>
  <si>
    <t>40 mg in 20mL</t>
  </si>
  <si>
    <t>100 mg in 20mL</t>
  </si>
  <si>
    <t>240 mg in 20mL</t>
  </si>
  <si>
    <t>100 microgram in 20mL</t>
  </si>
  <si>
    <t>200 microgram in 20mL</t>
  </si>
  <si>
    <t>1000 microgram in 20mL</t>
  </si>
  <si>
    <t>Conc1</t>
  </si>
  <si>
    <t>Conc2</t>
  </si>
  <si>
    <t>Conc3</t>
  </si>
  <si>
    <t>Sildenafil</t>
  </si>
  <si>
    <t>Milrinone</t>
  </si>
  <si>
    <t>0.2 - 0.75 microgram/kg/min</t>
  </si>
  <si>
    <t>25 - 75 microgram/kg/hour</t>
  </si>
  <si>
    <t>0.2mg in 20mL</t>
  </si>
  <si>
    <t>0.4mg in 20mL</t>
  </si>
  <si>
    <t>0.8mg in 20mL</t>
  </si>
  <si>
    <t>3.2mg in 20mL</t>
  </si>
  <si>
    <t>187.5microgram in 50mL</t>
  </si>
  <si>
    <t>2 mg in 20mL</t>
  </si>
  <si>
    <t>20 mg in 50mL</t>
  </si>
  <si>
    <t>12.5mg in 50mL</t>
  </si>
  <si>
    <t>10 mg in 12.5mL</t>
  </si>
  <si>
    <t>1.2mg in 20mL</t>
  </si>
  <si>
    <t>1.25mg in 50mL</t>
  </si>
  <si>
    <t>2.5mg in 50mL</t>
  </si>
  <si>
    <t>Dose</t>
  </si>
  <si>
    <t>Amount of drug in a syringe</t>
  </si>
  <si>
    <t>Format</t>
  </si>
  <si>
    <t>Conc 4</t>
  </si>
  <si>
    <t>units/kg/hour</t>
  </si>
  <si>
    <t>Minutes in an Hour</t>
  </si>
  <si>
    <t>Micrograms in a milligram</t>
  </si>
  <si>
    <t>Micrograms in a nanogram</t>
  </si>
  <si>
    <t>Final volume 50ml syringe</t>
  </si>
  <si>
    <t>Final volume 20ml syringe</t>
  </si>
  <si>
    <t>Combine Columns</t>
  </si>
  <si>
    <t>Units</t>
  </si>
  <si>
    <t>Unique value</t>
  </si>
  <si>
    <t>Milligrams in a microgram</t>
  </si>
  <si>
    <t>Final Volume 12.5mL syringe</t>
  </si>
  <si>
    <t>Fluid infusion volume limit per hour</t>
  </si>
  <si>
    <t>15ml/kg/day</t>
  </si>
  <si>
    <t>TYPE OF FLUID</t>
  </si>
  <si>
    <t>Fluid</t>
  </si>
  <si>
    <t>Calculated fluid from input (ml/kg/day)</t>
  </si>
  <si>
    <t>DRUG INFUSIONS</t>
  </si>
  <si>
    <t>EAST OF ENGLAND NEONATAL INFUSION CALCULATOR</t>
  </si>
  <si>
    <t>Produced by East of England Neonatal ODN</t>
  </si>
  <si>
    <t>Guidance notes</t>
  </si>
  <si>
    <t>Hospital / MRN Number</t>
  </si>
  <si>
    <t>The East of England Neonatal Infusion calculator is published as a MS Excel spreadsheet. This allows the user to input patient details (Name, Hospital number, NHS number, date of birth, current dosing weight). Details on the patient's daily fluid allowance and any current fluids being administered can be added. The user can then select specific drug infusions and dose they are planning to prescribe and the calculator will work out what rate (ml/hr) the infusion will run and and how this influences the daily fluid allowance. The user can then test different concentrations for a drug to help select which will be the most appropriate concentration for the patient.</t>
  </si>
  <si>
    <t>The calculator is not intended to be used as an active prescription and should only be used to help guide the prescriber with choice of drug infusion concentrations</t>
  </si>
  <si>
    <t>Instructions for use</t>
  </si>
  <si>
    <t>A resource for Neonatal Units in the East of England to help with choosing concentrations of standard drug infusions</t>
  </si>
  <si>
    <t>PATIENT DETAILS</t>
  </si>
  <si>
    <t>DAILY FLUID REQUIREMENT</t>
  </si>
  <si>
    <t>The drug calculator is split into 4 Main sections</t>
  </si>
  <si>
    <t>- (Name, Hospital Number, NHS Number, Date of Birth, current dosing weight</t>
  </si>
  <si>
    <t>- The user can set the fluid requirement in ml/kg/day.</t>
  </si>
  <si>
    <t>- The sheet will calculate if based on current infusion details inputted into the calculator whether this will result in fluid overload.</t>
  </si>
  <si>
    <t>Type of fluid</t>
  </si>
  <si>
    <t>Drug Infusions</t>
  </si>
  <si>
    <t>- The user can choose different drugs that need to be administered by a continuous infusion (from the national standard infusion framework)</t>
  </si>
  <si>
    <t>- The user can then choose a specific standard drug concentration for the drug and the dose that is required to see what rate in 'ml/hr' the infusion will run at.</t>
  </si>
  <si>
    <t>Patient Details Section</t>
  </si>
  <si>
    <r>
      <rPr>
        <b/>
        <sz val="12"/>
        <color theme="9"/>
        <rFont val="Arial"/>
        <family val="2"/>
      </rPr>
      <t>Patient details</t>
    </r>
    <r>
      <rPr>
        <sz val="12"/>
        <color theme="1"/>
        <rFont val="Arial"/>
        <family val="2"/>
      </rPr>
      <t xml:space="preserve"> </t>
    </r>
  </si>
  <si>
    <r>
      <rPr>
        <b/>
        <sz val="12"/>
        <color theme="9"/>
        <rFont val="Arial"/>
        <family val="2"/>
      </rPr>
      <t>Daily fluid requirement</t>
    </r>
    <r>
      <rPr>
        <sz val="12"/>
        <color theme="1"/>
        <rFont val="Arial"/>
        <family val="2"/>
      </rPr>
      <t xml:space="preserve"> </t>
    </r>
  </si>
  <si>
    <t>The calculator will only allow the user to enter details into the yellow shaded boxes</t>
  </si>
  <si>
    <r>
      <rPr>
        <b/>
        <sz val="12"/>
        <color theme="9" tint="-0.249977111117893"/>
        <rFont val="Arial"/>
        <family val="2"/>
      </rPr>
      <t>Patient Name:</t>
    </r>
    <r>
      <rPr>
        <sz val="12"/>
        <color theme="1"/>
        <rFont val="Arial"/>
        <family val="2"/>
      </rPr>
      <t xml:space="preserve"> Entry must be in text only</t>
    </r>
  </si>
  <si>
    <r>
      <rPr>
        <b/>
        <sz val="12"/>
        <color theme="9" tint="-0.249977111117893"/>
        <rFont val="Arial"/>
        <family val="2"/>
      </rPr>
      <t>Hospital / MRN Number:</t>
    </r>
    <r>
      <rPr>
        <sz val="12"/>
        <color theme="1"/>
        <rFont val="Arial"/>
        <family val="2"/>
      </rPr>
      <t xml:space="preserve"> Enter whole number only</t>
    </r>
  </si>
  <si>
    <r>
      <rPr>
        <b/>
        <sz val="12"/>
        <color theme="9" tint="-0.249977111117893"/>
        <rFont val="Arial"/>
        <family val="2"/>
      </rPr>
      <t>NHS Number:</t>
    </r>
    <r>
      <rPr>
        <sz val="12"/>
        <color theme="1"/>
        <rFont val="Arial"/>
        <family val="2"/>
      </rPr>
      <t xml:space="preserve"> If available add whole number only</t>
    </r>
  </si>
  <si>
    <r>
      <rPr>
        <b/>
        <sz val="12"/>
        <color theme="9" tint="-0.249977111117893"/>
        <rFont val="Arial"/>
        <family val="2"/>
      </rPr>
      <t>Date of Birth:</t>
    </r>
    <r>
      <rPr>
        <sz val="12"/>
        <color theme="1"/>
        <rFont val="Arial"/>
        <family val="2"/>
      </rPr>
      <t xml:space="preserve"> Use format dd/mm/yyyy. Will only allow up to 7 months of age</t>
    </r>
  </si>
  <si>
    <r>
      <rPr>
        <b/>
        <sz val="12"/>
        <color theme="9" tint="-0.249977111117893"/>
        <rFont val="Arial"/>
        <family val="2"/>
      </rPr>
      <t>Weight:</t>
    </r>
    <r>
      <rPr>
        <sz val="12"/>
        <color theme="1"/>
        <rFont val="Arial"/>
        <family val="2"/>
      </rPr>
      <t xml:space="preserve"> Please use current dosing weight (up to max of 6kg). Ensure weight in 'kg' is used and only enter number without units.</t>
    </r>
  </si>
  <si>
    <t>Daily Fluid Requirement Section</t>
  </si>
  <si>
    <r>
      <rPr>
        <b/>
        <sz val="12"/>
        <color theme="9" tint="-0.249977111117893"/>
        <rFont val="Arial"/>
        <family val="2"/>
      </rPr>
      <t>Daily Fluid Requirement (ml/kg/day):</t>
    </r>
    <r>
      <rPr>
        <sz val="12"/>
        <color theme="1"/>
        <rFont val="Arial"/>
        <family val="2"/>
      </rPr>
      <t xml:space="preserve"> Entry must be a whole number only without units.</t>
    </r>
  </si>
  <si>
    <t>Type of Fluid Section</t>
  </si>
  <si>
    <r>
      <rPr>
        <b/>
        <sz val="12"/>
        <color theme="9" tint="-0.249977111117893"/>
        <rFont val="Arial"/>
        <family val="2"/>
      </rPr>
      <t>TPN Lipid Rate:</t>
    </r>
    <r>
      <rPr>
        <sz val="12"/>
        <color theme="1"/>
        <rFont val="Arial"/>
        <family val="2"/>
      </rPr>
      <t xml:space="preserve"> Enter the lipid PN as the amount of ml/kg/day (enter number only)</t>
    </r>
  </si>
  <si>
    <r>
      <rPr>
        <b/>
        <sz val="12"/>
        <color theme="9" tint="-0.249977111117893"/>
        <rFont val="Arial"/>
        <family val="2"/>
      </rPr>
      <t>Crystalloid fluid:</t>
    </r>
    <r>
      <rPr>
        <sz val="12"/>
        <color theme="1"/>
        <rFont val="Arial"/>
        <family val="2"/>
      </rPr>
      <t xml:space="preserve"> Use to add total amount (ml/kg/day) of any other fluids e.g. glucose 10%</t>
    </r>
  </si>
  <si>
    <r>
      <t xml:space="preserve">Miscellaneous: </t>
    </r>
    <r>
      <rPr>
        <b/>
        <sz val="12"/>
        <color theme="1"/>
        <rFont val="Aptos Narrow"/>
        <family val="2"/>
        <scheme val="minor"/>
      </rPr>
      <t>Combined daily amount (ml/kg/day) of any other infusions that are not in 'Drug Infusions' section</t>
    </r>
  </si>
  <si>
    <r>
      <rPr>
        <b/>
        <sz val="12"/>
        <color theme="9" tint="-0.249977111117893"/>
        <rFont val="Arial"/>
        <family val="2"/>
      </rPr>
      <t xml:space="preserve">Miscellaneous: </t>
    </r>
    <r>
      <rPr>
        <sz val="12"/>
        <color theme="1"/>
        <rFont val="Arial"/>
        <family val="2"/>
      </rPr>
      <t>Only use this section for any outstanding fluids or infusions that have not already been included as part of the worksheet.</t>
    </r>
  </si>
  <si>
    <t>DRUG INFUSIONS Section</t>
  </si>
  <si>
    <r>
      <rPr>
        <b/>
        <sz val="12"/>
        <color theme="9" tint="-0.499984740745262"/>
        <rFont val="Arial"/>
        <family val="2"/>
      </rPr>
      <t>Step1:</t>
    </r>
    <r>
      <rPr>
        <sz val="12"/>
        <color theme="1"/>
        <rFont val="Arial"/>
        <family val="2"/>
      </rPr>
      <t xml:space="preserve"> Under 'Drug' column, select the drug from the drop down list. You will notice that appropriate dosing units appear under the 'Units' column for the drug selected</t>
    </r>
  </si>
  <si>
    <r>
      <rPr>
        <b/>
        <sz val="12"/>
        <color theme="9" tint="-0.499984740745262"/>
        <rFont val="Arial"/>
        <family val="2"/>
      </rPr>
      <t>Step 2:</t>
    </r>
    <r>
      <rPr>
        <sz val="12"/>
        <color theme="1"/>
        <rFont val="Arial"/>
        <family val="2"/>
      </rPr>
      <t xml:space="preserve"> Under 'Concentration' column, select the concentration you wish to test for the selected drug</t>
    </r>
  </si>
  <si>
    <r>
      <rPr>
        <b/>
        <sz val="12"/>
        <color theme="9" tint="-0.499984740745262"/>
        <rFont val="Arial"/>
        <family val="2"/>
      </rPr>
      <t>Step 3:</t>
    </r>
    <r>
      <rPr>
        <sz val="12"/>
        <color theme="1"/>
        <rFont val="Arial"/>
        <family val="2"/>
      </rPr>
      <t xml:space="preserve"> Under 'Dose' column, enter the dose that you would like the baby to receive. </t>
    </r>
    <r>
      <rPr>
        <i/>
        <sz val="12"/>
        <color theme="1"/>
        <rFont val="Arial"/>
        <family val="2"/>
      </rPr>
      <t>PLEASE ONLY ENTER THE NUMBER AND NOT THE 'UNITS'</t>
    </r>
    <r>
      <rPr>
        <sz val="12"/>
        <color theme="1"/>
        <rFont val="Arial"/>
        <family val="2"/>
      </rPr>
      <t>. You will see that the calculator will work out the infusion rate in ml/hr</t>
    </r>
  </si>
  <si>
    <r>
      <t xml:space="preserve">If the rate in ml/hr calculates to more than 5ml/kg/day then the colour of the box containing the ml/hr rate will change to ORANGE. This means that the rate is below 0.1m/hr and cannot be measured by the pump. Please change to a more dilute solution option so that the rate is </t>
    </r>
    <r>
      <rPr>
        <b/>
        <sz val="12"/>
        <color theme="1"/>
        <rFont val="Aptos Narrow"/>
        <family val="2"/>
      </rPr>
      <t>≥</t>
    </r>
    <r>
      <rPr>
        <b/>
        <sz val="12"/>
        <color theme="1"/>
        <rFont val="Arial"/>
        <family val="2"/>
      </rPr>
      <t>0.1mL/hr</t>
    </r>
  </si>
  <si>
    <r>
      <t xml:space="preserve">If the rate in ml/hr calculates to be equivalent to </t>
    </r>
    <r>
      <rPr>
        <b/>
        <sz val="12"/>
        <color theme="1"/>
        <rFont val="Aptos Narrow"/>
        <family val="2"/>
      </rPr>
      <t>≥</t>
    </r>
    <r>
      <rPr>
        <b/>
        <sz val="12"/>
        <color theme="1"/>
        <rFont val="Arial"/>
        <family val="2"/>
      </rPr>
      <t>5mL/kg/day then the colour of that drug row will change to RED. This means that you should consider if a more concentrated solution option should be used to reduce the amount of fluid that the baby receives.</t>
    </r>
  </si>
  <si>
    <r>
      <rPr>
        <b/>
        <sz val="12"/>
        <color theme="9" tint="-0.249977111117893"/>
        <rFont val="Arial"/>
        <family val="2"/>
      </rPr>
      <t>Calculated fluid from input (ml/kg/day):</t>
    </r>
    <r>
      <rPr>
        <sz val="12"/>
        <color theme="1"/>
        <rFont val="Arial"/>
        <family val="2"/>
      </rPr>
      <t xml:space="preserve"> You cannot amend this. This figure will change as you enter the amounts of fluid and drug infusions the baby is receiving. The box will stay a </t>
    </r>
    <r>
      <rPr>
        <b/>
        <sz val="12"/>
        <color theme="9" tint="-0.249977111117893"/>
        <rFont val="Arial"/>
        <family val="2"/>
      </rPr>
      <t>GREEN</t>
    </r>
    <r>
      <rPr>
        <sz val="12"/>
        <color theme="1"/>
        <rFont val="Arial"/>
        <family val="2"/>
      </rPr>
      <t xml:space="preserve"> colour whilst the total amount of fluid is </t>
    </r>
    <r>
      <rPr>
        <sz val="12"/>
        <color theme="1"/>
        <rFont val="Aptos Narrow"/>
        <family val="2"/>
      </rPr>
      <t>≤</t>
    </r>
    <r>
      <rPr>
        <sz val="12"/>
        <color theme="1"/>
        <rFont val="Arial"/>
        <family val="2"/>
      </rPr>
      <t xml:space="preserve">the 'daily fluid requirement' and will change to a </t>
    </r>
    <r>
      <rPr>
        <b/>
        <sz val="12"/>
        <color rgb="FFFF0000"/>
        <rFont val="Arial"/>
        <family val="2"/>
      </rPr>
      <t>RED</t>
    </r>
    <r>
      <rPr>
        <sz val="12"/>
        <color theme="1"/>
        <rFont val="Arial"/>
        <family val="2"/>
      </rPr>
      <t xml:space="preserve"> colour if the 'daily fluid requirement is exceeded. </t>
    </r>
  </si>
  <si>
    <t>30 mg in 20mL</t>
  </si>
  <si>
    <t>90 mg in 20mL</t>
  </si>
  <si>
    <t>Equivalent fluid volume (ml/kg/day)</t>
  </si>
  <si>
    <t>- The user can the daily amount of any specific fluids that are being administered (e.g. Parenteral Nutrition, Glucose fluids and any drugs that won't be calculated from the 'Drug Infusion' section).</t>
  </si>
  <si>
    <r>
      <rPr>
        <b/>
        <sz val="12"/>
        <color theme="9" tint="-0.249977111117893"/>
        <rFont val="Arial"/>
        <family val="2"/>
      </rPr>
      <t>TPN aqueous rate:</t>
    </r>
    <r>
      <rPr>
        <sz val="12"/>
        <color theme="1"/>
        <rFont val="Arial"/>
        <family val="2"/>
      </rPr>
      <t xml:space="preserve"> Enter the aqueous PN as the amount of ml/kg/day (enter number only)</t>
    </r>
  </si>
  <si>
    <t>East of England Neonatal  Infusion Calculator</t>
  </si>
  <si>
    <t>Any feedback on this calculator tool should be made to Nigel Gooding (ODN Lead Pharmacist) n.gooding@nhs.net</t>
  </si>
  <si>
    <t>Heparin TREATMENT</t>
  </si>
  <si>
    <r>
      <rPr>
        <b/>
        <sz val="10"/>
        <color theme="1"/>
        <rFont val="Arial"/>
        <family val="2"/>
      </rPr>
      <t>MICROgram</t>
    </r>
    <r>
      <rPr>
        <sz val="10"/>
        <color theme="1"/>
        <rFont val="Arial"/>
        <family val="2"/>
      </rPr>
      <t>/kg/min</t>
    </r>
  </si>
  <si>
    <r>
      <rPr>
        <b/>
        <sz val="10"/>
        <color theme="1"/>
        <rFont val="Arial"/>
        <family val="2"/>
      </rPr>
      <t>MICROgram</t>
    </r>
    <r>
      <rPr>
        <sz val="10"/>
        <color theme="1"/>
        <rFont val="Arial"/>
        <family val="2"/>
      </rPr>
      <t>/kg/hour</t>
    </r>
  </si>
  <si>
    <r>
      <rPr>
        <b/>
        <sz val="10"/>
        <color theme="1"/>
        <rFont val="Arial"/>
        <family val="2"/>
      </rPr>
      <t>NANOgram</t>
    </r>
    <r>
      <rPr>
        <sz val="10"/>
        <color theme="1"/>
        <rFont val="Arial"/>
        <family val="2"/>
      </rPr>
      <t>/kg/min</t>
    </r>
  </si>
  <si>
    <r>
      <rPr>
        <b/>
        <sz val="10"/>
        <color theme="1"/>
        <rFont val="Arial"/>
        <family val="2"/>
      </rPr>
      <t>mg</t>
    </r>
    <r>
      <rPr>
        <sz val="10"/>
        <color theme="1"/>
        <rFont val="Arial"/>
        <family val="2"/>
      </rPr>
      <t>/kg/hour</t>
    </r>
  </si>
  <si>
    <r>
      <t>Rate (ml/kg/</t>
    </r>
    <r>
      <rPr>
        <b/>
        <u/>
        <sz val="16"/>
        <color theme="0"/>
        <rFont val="Aptos Narrow"/>
        <family val="2"/>
        <scheme val="minor"/>
      </rPr>
      <t>day</t>
    </r>
    <r>
      <rPr>
        <b/>
        <sz val="16"/>
        <color theme="0"/>
        <rFont val="Aptos Narrow"/>
        <family val="2"/>
        <scheme val="minor"/>
      </rPr>
      <t>)</t>
    </r>
  </si>
  <si>
    <r>
      <t>TPN Aqueous (ml/kg/</t>
    </r>
    <r>
      <rPr>
        <b/>
        <u/>
        <sz val="14"/>
        <color theme="1"/>
        <rFont val="Aptos Narrow"/>
        <family val="2"/>
        <scheme val="minor"/>
      </rPr>
      <t>day</t>
    </r>
    <r>
      <rPr>
        <b/>
        <sz val="14"/>
        <color theme="1"/>
        <rFont val="Aptos Narrow"/>
        <family val="2"/>
        <scheme val="minor"/>
      </rPr>
      <t>)</t>
    </r>
  </si>
  <si>
    <r>
      <t>TPN Lipid (ml/kg/</t>
    </r>
    <r>
      <rPr>
        <b/>
        <u/>
        <sz val="14"/>
        <color theme="1"/>
        <rFont val="Aptos Narrow"/>
        <family val="2"/>
        <scheme val="minor"/>
      </rPr>
      <t>day</t>
    </r>
    <r>
      <rPr>
        <b/>
        <sz val="14"/>
        <color theme="1"/>
        <rFont val="Aptos Narrow"/>
        <family val="2"/>
        <scheme val="minor"/>
      </rPr>
      <t>)</t>
    </r>
  </si>
  <si>
    <r>
      <t>Crystalloid fluid (ml/kg/</t>
    </r>
    <r>
      <rPr>
        <b/>
        <u/>
        <sz val="14"/>
        <color theme="1"/>
        <rFont val="Aptos Narrow"/>
        <family val="2"/>
        <scheme val="minor"/>
      </rPr>
      <t>day</t>
    </r>
    <r>
      <rPr>
        <b/>
        <sz val="14"/>
        <color theme="1"/>
        <rFont val="Aptos Narrow"/>
        <family val="2"/>
        <scheme val="minor"/>
      </rPr>
      <t>)</t>
    </r>
  </si>
  <si>
    <r>
      <t>Heparin (ARTERIAL LINE) 50 units in 50mL (ml/kg/</t>
    </r>
    <r>
      <rPr>
        <b/>
        <u/>
        <sz val="14"/>
        <color theme="1"/>
        <rFont val="Aptos Narrow"/>
        <family val="2"/>
        <scheme val="minor"/>
      </rPr>
      <t>day</t>
    </r>
    <r>
      <rPr>
        <b/>
        <sz val="14"/>
        <color theme="1"/>
        <rFont val="Aptos Narrow"/>
        <family val="2"/>
        <scheme val="minor"/>
      </rPr>
      <t>)</t>
    </r>
  </si>
  <si>
    <r>
      <t>Enteral Feed volume (ml/kg/</t>
    </r>
    <r>
      <rPr>
        <b/>
        <u/>
        <sz val="16"/>
        <color theme="1"/>
        <rFont val="Aptos Narrow"/>
        <family val="2"/>
        <scheme val="minor"/>
      </rPr>
      <t>day</t>
    </r>
    <r>
      <rPr>
        <b/>
        <sz val="16"/>
        <color theme="1"/>
        <rFont val="Aptos Narrow"/>
        <family val="2"/>
        <scheme val="minor"/>
      </rPr>
      <t>)</t>
    </r>
  </si>
  <si>
    <r>
      <rPr>
        <b/>
        <sz val="20"/>
        <color rgb="FFFF0000"/>
        <rFont val="Aptos Narrow"/>
        <family val="2"/>
        <scheme val="minor"/>
      </rPr>
      <t xml:space="preserve">Take notice of dose units when prescribing </t>
    </r>
    <r>
      <rPr>
        <b/>
        <sz val="18"/>
        <color rgb="FFFF0000"/>
        <rFont val="Aptos Narrow"/>
        <family val="2"/>
        <scheme val="minor"/>
      </rPr>
      <t xml:space="preserve">        </t>
    </r>
    <r>
      <rPr>
        <b/>
        <sz val="16"/>
        <color rgb="FFFF0000"/>
        <rFont val="Aptos Narrow"/>
        <family val="2"/>
        <scheme val="minor"/>
      </rPr>
      <t xml:space="preserve"> </t>
    </r>
    <r>
      <rPr>
        <sz val="16"/>
        <color theme="1"/>
        <rFont val="Aptos Narrow"/>
        <family val="2"/>
        <scheme val="minor"/>
      </rPr>
      <t>1 mg = 1000 microgram        1 microgram = 1000 nanograms</t>
    </r>
  </si>
  <si>
    <t>EQUIVALENT DOSE</t>
  </si>
  <si>
    <t>Version 1.4</t>
  </si>
  <si>
    <t>Version: 1.4</t>
  </si>
  <si>
    <t>DOSE CONVERTOR FOR INOTROPES</t>
  </si>
  <si>
    <t>DOSE</t>
  </si>
  <si>
    <r>
      <t xml:space="preserve">Enter dose in </t>
    </r>
    <r>
      <rPr>
        <b/>
        <u/>
        <sz val="16"/>
        <color theme="0"/>
        <rFont val="Aptos Narrow"/>
        <family val="2"/>
        <scheme val="minor"/>
      </rPr>
      <t>NANO</t>
    </r>
    <r>
      <rPr>
        <b/>
        <sz val="16"/>
        <color theme="0"/>
        <rFont val="Aptos Narrow"/>
        <family val="2"/>
        <scheme val="minor"/>
      </rPr>
      <t>gram/kg/min 
(just enter number with no units)</t>
    </r>
  </si>
  <si>
    <r>
      <t xml:space="preserve">Enter dose in </t>
    </r>
    <r>
      <rPr>
        <b/>
        <u/>
        <sz val="16"/>
        <color theme="0"/>
        <rFont val="Aptos Narrow"/>
        <family val="2"/>
        <scheme val="minor"/>
      </rPr>
      <t>MICRO</t>
    </r>
    <r>
      <rPr>
        <b/>
        <sz val="16"/>
        <color theme="0"/>
        <rFont val="Aptos Narrow"/>
        <family val="2"/>
        <scheme val="minor"/>
      </rPr>
      <t>gram/kg/min 
(just enter number with no units)</t>
    </r>
  </si>
  <si>
    <t>Enter your dose into the yellow box below depending on whether it is NANOgram/kg/min 
or MICROgram/kg/min to see the equivalent dose</t>
  </si>
  <si>
    <t>INOTROPE DOSE CONVERSION tab</t>
  </si>
  <si>
    <t>This tab will allow you to enter a dose and it will allow conversion between nanaogram/kg/minute and microgram/kg/minute</t>
  </si>
  <si>
    <t xml:space="preserve">Add the dose you want to convert in the appropriate section for either nanogram/kg/minute or microgram/kg/minute and press 'ENTER'. </t>
  </si>
  <si>
    <t>The dose will now be converted to the alternative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</si>
</sst>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64" formatCode="0\ &quot;microgram&quot;"/>
    <numFmt numFmtId="165" formatCode="0.0\ &quot;mg&quot;"/>
    <numFmt numFmtId="166" formatCode="0\ &quot;mg&quot;"/>
    <numFmt numFmtId="167" formatCode="0.00\ &quot;mg&quot;"/>
    <numFmt numFmtId="168" formatCode="0.00\ &quot;kg&quot;"/>
    <numFmt numFmtId="169" formatCode="0.0\ &quot;mg in 50mL&quot;"/>
    <numFmt numFmtId="170" formatCode="0\ &quot;mg in 50mL&quot;"/>
    <numFmt numFmtId="171" formatCode="0.00\ &quot;mg in 50mL&quot;"/>
    <numFmt numFmtId="172" formatCode="0.0\ &quot;mg in 20mL&quot;"/>
    <numFmt numFmtId="173" formatCode="0\ &quot;mg in 20mL&quot;"/>
    <numFmt numFmtId="174" formatCode="0\ &quot;microgram in 50mL&quot;"/>
    <numFmt numFmtId="175" formatCode="0.0\ &quot;microgram in 50mL&quot;"/>
    <numFmt numFmtId="176" formatCode="0\ &quot;units in 50mL&quot;"/>
    <numFmt numFmtId="177" formatCode="0\ &quot;microgram in 20mL&quot;"/>
    <numFmt numFmtId="178" formatCode="0\ &quot;mg in 12.5mL&quot;"/>
    <numFmt numFmtId="179" formatCode="0.0\ &quot;microgram/kg/min&quot;"/>
    <numFmt numFmtId="180" formatCode="0.0\ &quot;microgram/kg/hour&quot;"/>
    <numFmt numFmtId="181" formatCode="0.0\ &quot;nanogram/kg/min&quot;"/>
    <numFmt numFmtId="182" formatCode="0.0\ &quot;mg/kg/hour&quot;"/>
    <numFmt numFmtId="183" formatCode="0.0\ &quot;units/kg/hour&quot;"/>
    <numFmt numFmtId="184" formatCode="0.00\ &quot;ml/hour&quot;"/>
    <numFmt numFmtId="185" formatCode="0\ &quot;ml//kg/day&quot;"/>
    <numFmt numFmtId="186" formatCode="0\ &quot;ml/kg/day&quot;"/>
    <numFmt numFmtId="187" formatCode="0.0\ &quot;ml/kg/day&quot;"/>
    <numFmt numFmtId="188" formatCode="0.000\ &quot;MICROgram/kg/min&quot;"/>
    <numFmt numFmtId="189" formatCode="0\ &quot;NANOgram/kg/min&quot;"/>
  </numFmts>
  <fonts count="60" x14ac:knownFonts="1">
    <font>
      <sz val="11"/>
      <color theme="1"/>
      <name val="Aptos Narrow"/>
      <family val="2"/>
      <scheme val="minor"/>
    </font>
    <font>
      <b/>
      <sz val="8"/>
      <color indexed="9"/>
      <name val="Arial"/>
      <family val="2"/>
    </font>
    <font>
      <b/>
      <sz val="9"/>
      <name val="Arial"/>
      <family val="2"/>
    </font>
    <font>
      <sz val="8"/>
      <name val="Arial"/>
      <family val="2"/>
    </font>
    <font>
      <sz val="8"/>
      <color theme="1"/>
      <name val="Arial"/>
      <family val="2"/>
    </font>
    <font>
      <sz val="8"/>
      <name val="Arial"/>
      <family val="2"/>
    </font>
    <font>
      <b/>
      <sz val="11"/>
      <color theme="1"/>
      <name val="Aptos Narrow"/>
      <family val="2"/>
      <scheme val="minor"/>
    </font>
    <font>
      <sz val="10"/>
      <color theme="1"/>
      <name val="Arial"/>
      <family val="2"/>
    </font>
    <font>
      <b/>
      <sz val="10"/>
      <color theme="0"/>
      <name val="Arial"/>
      <family val="2"/>
    </font>
    <font>
      <sz val="10"/>
      <name val="Arial"/>
      <family val="2"/>
    </font>
    <font>
      <b/>
      <sz val="10"/>
      <name val="Arial"/>
      <family val="2"/>
    </font>
    <font>
      <b/>
      <sz val="10"/>
      <color theme="1"/>
      <name val="Arial"/>
      <family val="2"/>
    </font>
    <font>
      <b/>
      <sz val="14"/>
      <color theme="1"/>
      <name val="Aptos Narrow"/>
      <family val="2"/>
      <scheme val="minor"/>
    </font>
    <font>
      <sz val="14"/>
      <color theme="1"/>
      <name val="Aptos Narrow"/>
      <family val="2"/>
      <scheme val="minor"/>
    </font>
    <font>
      <b/>
      <sz val="16"/>
      <color theme="1"/>
      <name val="Aptos Narrow"/>
      <family val="2"/>
      <scheme val="minor"/>
    </font>
    <font>
      <sz val="16"/>
      <color theme="1"/>
      <name val="Aptos Narrow"/>
      <family val="2"/>
      <scheme val="minor"/>
    </font>
    <font>
      <b/>
      <sz val="16"/>
      <color theme="0"/>
      <name val="Aptos Narrow"/>
      <family val="2"/>
      <scheme val="minor"/>
    </font>
    <font>
      <b/>
      <sz val="14"/>
      <color theme="4"/>
      <name val="Aptos Narrow"/>
      <family val="2"/>
      <scheme val="minor"/>
    </font>
    <font>
      <b/>
      <sz val="14"/>
      <name val="Aptos Narrow"/>
      <family val="2"/>
      <scheme val="minor"/>
    </font>
    <font>
      <b/>
      <sz val="36"/>
      <color theme="9" tint="-0.249977111117893"/>
      <name val="Verdana"/>
      <family val="2"/>
    </font>
    <font>
      <b/>
      <sz val="18"/>
      <color theme="0"/>
      <name val="Verdana"/>
      <family val="2"/>
    </font>
    <font>
      <sz val="12"/>
      <color theme="1"/>
      <name val="Arial"/>
      <family val="2"/>
    </font>
    <font>
      <sz val="11"/>
      <color theme="1"/>
      <name val="Arial"/>
      <family val="2"/>
    </font>
    <font>
      <b/>
      <sz val="12"/>
      <color theme="1"/>
      <name val="Arial"/>
      <family val="2"/>
    </font>
    <font>
      <i/>
      <sz val="12"/>
      <color theme="1"/>
      <name val="Arial"/>
      <family val="2"/>
    </font>
    <font>
      <b/>
      <sz val="14"/>
      <color rgb="FFC00000"/>
      <name val="Arial"/>
      <family val="2"/>
    </font>
    <font>
      <b/>
      <u/>
      <sz val="20"/>
      <color rgb="FF5A270A"/>
      <name val="Aptos Narrow"/>
      <family val="2"/>
      <scheme val="minor"/>
    </font>
    <font>
      <b/>
      <u/>
      <sz val="20"/>
      <color rgb="FF204513"/>
      <name val="Aptos Narrow"/>
      <family val="2"/>
      <scheme val="minor"/>
    </font>
    <font>
      <b/>
      <sz val="18"/>
      <color rgb="FF204513"/>
      <name val="Aptos Narrow"/>
      <family val="2"/>
      <scheme val="minor"/>
    </font>
    <font>
      <sz val="18"/>
      <color rgb="FF204513"/>
      <name val="Aptos Narrow"/>
      <family val="2"/>
      <scheme val="minor"/>
    </font>
    <font>
      <sz val="11"/>
      <color rgb="FF204513"/>
      <name val="Aptos Narrow"/>
      <family val="2"/>
      <scheme val="minor"/>
    </font>
    <font>
      <b/>
      <u/>
      <sz val="20"/>
      <color theme="3" tint="9.9978637043366805E-2"/>
      <name val="Aptos Narrow"/>
      <family val="2"/>
      <scheme val="minor"/>
    </font>
    <font>
      <u/>
      <sz val="20"/>
      <color theme="3" tint="9.9978637043366805E-2"/>
      <name val="Aptos Narrow"/>
      <family val="2"/>
      <scheme val="minor"/>
    </font>
    <font>
      <b/>
      <u/>
      <sz val="20"/>
      <color theme="0"/>
      <name val="Aptos Narrow"/>
      <family val="2"/>
      <scheme val="minor"/>
    </font>
    <font>
      <b/>
      <sz val="12"/>
      <color theme="9" tint="-0.499984740745262"/>
      <name val="Arial"/>
      <family val="2"/>
    </font>
    <font>
      <b/>
      <i/>
      <sz val="12"/>
      <color theme="9" tint="-0.499984740745262"/>
      <name val="Arial"/>
      <family val="2"/>
    </font>
    <font>
      <b/>
      <sz val="12"/>
      <color theme="9"/>
      <name val="Arial"/>
      <family val="2"/>
    </font>
    <font>
      <b/>
      <sz val="11"/>
      <color theme="9"/>
      <name val="Arial"/>
      <family val="2"/>
    </font>
    <font>
      <sz val="11"/>
      <name val="Arial"/>
      <family val="2"/>
    </font>
    <font>
      <b/>
      <sz val="12"/>
      <color theme="9" tint="-0.249977111117893"/>
      <name val="Arial"/>
      <family val="2"/>
    </font>
    <font>
      <b/>
      <sz val="14"/>
      <color theme="9" tint="-0.499984740745262"/>
      <name val="Arial"/>
      <family val="2"/>
    </font>
    <font>
      <sz val="14"/>
      <color theme="9" tint="-0.499984740745262"/>
      <name val="Aptos Narrow"/>
      <family val="2"/>
      <scheme val="minor"/>
    </font>
    <font>
      <sz val="26"/>
      <color theme="5" tint="-0.499984740745262"/>
      <name val="Aptos Narrow"/>
      <family val="2"/>
      <scheme val="minor"/>
    </font>
    <font>
      <sz val="14"/>
      <name val="Arial"/>
      <family val="2"/>
    </font>
    <font>
      <b/>
      <sz val="12"/>
      <color theme="1"/>
      <name val="Aptos Narrow"/>
      <family val="2"/>
      <scheme val="minor"/>
    </font>
    <font>
      <sz val="12"/>
      <color theme="1"/>
      <name val="Aptos Narrow"/>
      <family val="2"/>
    </font>
    <font>
      <b/>
      <sz val="12"/>
      <color theme="1"/>
      <name val="Aptos Narrow"/>
      <family val="2"/>
    </font>
    <font>
      <b/>
      <sz val="12"/>
      <color rgb="FFFF0000"/>
      <name val="Arial"/>
      <family val="2"/>
    </font>
    <font>
      <b/>
      <u/>
      <sz val="16"/>
      <color theme="0"/>
      <name val="Aptos Narrow"/>
      <family val="2"/>
      <scheme val="minor"/>
    </font>
    <font>
      <b/>
      <u/>
      <sz val="14"/>
      <color theme="1"/>
      <name val="Aptos Narrow"/>
      <family val="2"/>
      <scheme val="minor"/>
    </font>
    <font>
      <b/>
      <u/>
      <sz val="16"/>
      <color theme="1"/>
      <name val="Aptos Narrow"/>
      <family val="2"/>
      <scheme val="minor"/>
    </font>
    <font>
      <b/>
      <sz val="16"/>
      <color rgb="FFFF0000"/>
      <name val="Aptos Narrow"/>
      <family val="2"/>
      <scheme val="minor"/>
    </font>
    <font>
      <b/>
      <sz val="18"/>
      <color rgb="FFFF0000"/>
      <name val="Aptos Narrow"/>
      <family val="2"/>
      <scheme val="minor"/>
    </font>
    <font>
      <sz val="18"/>
      <color theme="1"/>
      <name val="Aptos Narrow"/>
      <family val="2"/>
      <scheme val="minor"/>
    </font>
    <font>
      <b/>
      <sz val="20"/>
      <color rgb="FFFF0000"/>
      <name val="Aptos Narrow"/>
      <family val="2"/>
      <scheme val="minor"/>
    </font>
    <font>
      <b/>
      <u/>
      <sz val="22"/>
      <color theme="1"/>
      <name val="Aptos Narrow"/>
      <family val="2"/>
      <scheme val="minor"/>
    </font>
    <font>
      <sz val="20"/>
      <color theme="0"/>
      <name val="Aptos Narrow"/>
      <family val="2"/>
      <scheme val="minor"/>
    </font>
    <font>
      <b/>
      <sz val="20"/>
      <color theme="0"/>
      <name val="Aptos Narrow"/>
      <family val="2"/>
      <scheme val="minor"/>
    </font>
    <font>
      <b/>
      <sz val="16"/>
      <name val="Aptos Narrow"/>
      <family val="2"/>
      <scheme val="minor"/>
    </font>
    <font>
      <sz val="9"/>
      <color theme="1"/>
      <name val="Aptos Narrow"/>
      <family val="2"/>
      <scheme val="minor"/>
    </font>
  </fonts>
  <fills count="24">
    <fill>
      <patternFill patternType="none"/>
    </fill>
    <fill>
      <patternFill patternType="gray125"/>
    </fill>
    <fill>
      <patternFill patternType="solid">
        <fgColor indexed="8"/>
        <bgColor indexed="64"/>
      </patternFill>
    </fill>
    <fill>
      <patternFill patternType="solid">
        <fgColor rgb="FF0070C0"/>
        <bgColor indexed="64"/>
      </patternFill>
    </fill>
    <fill>
      <patternFill patternType="solid">
        <fgColor theme="8" tint="0.59996337778862885"/>
        <bgColor indexed="64"/>
      </patternFill>
    </fill>
    <fill>
      <patternFill patternType="solid">
        <fgColor rgb="FFFFFF00"/>
        <bgColor indexed="64"/>
      </patternFill>
    </fill>
    <fill>
      <patternFill patternType="solid">
        <fgColor theme="5" tint="0.59996337778862885"/>
        <bgColor indexed="64"/>
      </patternFill>
    </fill>
    <fill>
      <patternFill patternType="solid">
        <fgColor theme="3" tint="0.89996032593768116"/>
        <bgColor indexed="64"/>
      </patternFill>
    </fill>
    <fill>
      <patternFill patternType="solid">
        <fgColor rgb="FFFAECF9"/>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24994659260841701"/>
        <bgColor indexed="64"/>
      </patternFill>
    </fill>
    <fill>
      <patternFill patternType="solid">
        <fgColor theme="5" tint="0.79998168889431442"/>
        <bgColor indexed="64"/>
      </patternFill>
    </fill>
    <fill>
      <patternFill patternType="solid">
        <fgColor rgb="FF99CCFF"/>
        <bgColor indexed="64"/>
      </patternFill>
    </fill>
    <fill>
      <patternFill patternType="solid">
        <fgColor rgb="FF377AFF"/>
        <bgColor indexed="64"/>
      </patternFill>
    </fill>
    <fill>
      <patternFill patternType="solid">
        <fgColor theme="5"/>
        <bgColor indexed="64"/>
      </patternFill>
    </fill>
    <fill>
      <patternFill patternType="solid">
        <fgColor rgb="FF538CFF"/>
        <bgColor indexed="64"/>
      </patternFill>
    </fill>
    <fill>
      <patternFill patternType="solid">
        <fgColor theme="9" tint="0.39994506668294322"/>
        <bgColor indexed="64"/>
      </patternFill>
    </fill>
    <fill>
      <patternFill patternType="solid">
        <fgColor rgb="FFFFCC66"/>
        <bgColor indexed="64"/>
      </patternFill>
    </fill>
    <fill>
      <patternFill patternType="solid">
        <fgColor theme="8" tint="-0.499984740745262"/>
        <bgColor indexed="64"/>
      </patternFill>
    </fill>
    <fill>
      <patternFill patternType="solid">
        <fgColor theme="7" tint="0.79998168889431442"/>
        <bgColor indexed="64"/>
      </patternFill>
    </fill>
    <fill>
      <patternFill patternType="solid">
        <fgColor rgb="FF002060"/>
        <bgColor indexed="64"/>
      </patternFill>
    </fill>
    <fill>
      <patternFill patternType="solid">
        <fgColor theme="4" tint="0.39994506668294322"/>
        <bgColor indexed="64"/>
      </patternFill>
    </fill>
    <fill>
      <patternFill patternType="solid">
        <fgColor rgb="FF00B0F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rgb="FF7030A0"/>
      </left>
      <right style="thick">
        <color rgb="FF7030A0"/>
      </right>
      <top style="thick">
        <color rgb="FF7030A0"/>
      </top>
      <bottom style="thick">
        <color rgb="FF7030A0"/>
      </bottom>
      <diagonal/>
    </border>
    <border>
      <left style="thin">
        <color auto="1"/>
      </left>
      <right style="medium">
        <color auto="1"/>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style="medium">
        <color indexed="64"/>
      </top>
      <bottom style="medium">
        <color indexed="64"/>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right style="thin">
        <color auto="1"/>
      </right>
      <top style="thick">
        <color auto="1"/>
      </top>
      <bottom style="thin">
        <color auto="1"/>
      </bottom>
      <diagonal/>
    </border>
    <border>
      <left style="thick">
        <color auto="1"/>
      </left>
      <right/>
      <top style="thick">
        <color auto="1"/>
      </top>
      <bottom style="thin">
        <color auto="1"/>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s>
  <cellStyleXfs count="1">
    <xf numFmtId="0" fontId="0" fillId="0" borderId="0"/>
  </cellStyleXfs>
  <cellXfs count="290">
    <xf numFmtId="0" fontId="0" fillId="0" borderId="0" xfId="0"/>
    <xf numFmtId="0" fontId="3" fillId="0" borderId="1" xfId="0" applyFont="1" applyBorder="1" applyAlignment="1">
      <alignment horizontal="center" vertical="center" wrapText="1"/>
    </xf>
    <xf numFmtId="0" fontId="4" fillId="0" borderId="0" xfId="0" applyFont="1"/>
    <xf numFmtId="0" fontId="3" fillId="0" borderId="1" xfId="0" applyFont="1" applyBorder="1" applyAlignment="1">
      <alignment horizontal="center" vertical="center"/>
    </xf>
    <xf numFmtId="0" fontId="7" fillId="0" borderId="0" xfId="0" applyFont="1"/>
    <xf numFmtId="169" fontId="3" fillId="0" borderId="1" xfId="0" applyNumberFormat="1" applyFont="1" applyBorder="1" applyAlignment="1">
      <alignment horizontal="center" vertical="center" wrapText="1"/>
    </xf>
    <xf numFmtId="170" fontId="3" fillId="0" borderId="1" xfId="0" applyNumberFormat="1" applyFont="1" applyBorder="1" applyAlignment="1">
      <alignment horizontal="center" vertical="center" wrapText="1"/>
    </xf>
    <xf numFmtId="169" fontId="3" fillId="0" borderId="1" xfId="0" applyNumberFormat="1" applyFont="1" applyBorder="1" applyAlignment="1">
      <alignment horizontal="center" vertical="center"/>
    </xf>
    <xf numFmtId="170" fontId="3" fillId="0" borderId="3" xfId="0" applyNumberFormat="1" applyFont="1" applyBorder="1" applyAlignment="1">
      <alignment horizontal="center" vertical="center"/>
    </xf>
    <xf numFmtId="170" fontId="3" fillId="0" borderId="1" xfId="0" applyNumberFormat="1" applyFont="1" applyBorder="1" applyAlignment="1">
      <alignment horizontal="center" vertical="center"/>
    </xf>
    <xf numFmtId="172" fontId="3" fillId="0" borderId="1" xfId="0" applyNumberFormat="1" applyFont="1" applyBorder="1" applyAlignment="1">
      <alignment horizontal="center" vertical="center" wrapText="1"/>
    </xf>
    <xf numFmtId="172" fontId="3" fillId="0" borderId="1" xfId="0" applyNumberFormat="1" applyFont="1" applyBorder="1" applyAlignment="1">
      <alignment horizontal="center"/>
    </xf>
    <xf numFmtId="172" fontId="3" fillId="0" borderId="1" xfId="0" applyNumberFormat="1" applyFont="1" applyBorder="1" applyAlignment="1">
      <alignment horizontal="center" vertical="center"/>
    </xf>
    <xf numFmtId="173" fontId="3" fillId="0" borderId="1" xfId="0" applyNumberFormat="1" applyFont="1" applyBorder="1" applyAlignment="1">
      <alignment horizontal="center" vertical="center" wrapText="1"/>
    </xf>
    <xf numFmtId="173" fontId="3" fillId="0" borderId="1" xfId="0" applyNumberFormat="1" applyFont="1" applyBorder="1" applyAlignment="1">
      <alignment horizontal="center"/>
    </xf>
    <xf numFmtId="173" fontId="3" fillId="0" borderId="1" xfId="0" applyNumberFormat="1" applyFont="1" applyBorder="1" applyAlignment="1">
      <alignment horizontal="center" vertical="center"/>
    </xf>
    <xf numFmtId="172" fontId="5" fillId="0" borderId="1" xfId="0" applyNumberFormat="1" applyFont="1" applyBorder="1" applyAlignment="1">
      <alignment horizontal="center" vertical="center" wrapText="1"/>
    </xf>
    <xf numFmtId="174" fontId="3" fillId="0" borderId="1" xfId="0" applyNumberFormat="1" applyFont="1" applyBorder="1" applyAlignment="1">
      <alignment horizontal="center" vertical="center" wrapText="1"/>
    </xf>
    <xf numFmtId="175" fontId="3"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177" fontId="3" fillId="0" borderId="1" xfId="0" applyNumberFormat="1" applyFont="1" applyBorder="1" applyAlignment="1">
      <alignment horizontal="center" vertical="center"/>
    </xf>
    <xf numFmtId="0" fontId="3" fillId="0" borderId="3" xfId="0" applyFont="1" applyBorder="1" applyAlignment="1">
      <alignment horizontal="center" vertical="center"/>
    </xf>
    <xf numFmtId="0" fontId="0" fillId="0" borderId="0" xfId="0" applyAlignment="1">
      <alignment vertical="center"/>
    </xf>
    <xf numFmtId="0" fontId="8" fillId="3" borderId="0" xfId="0" applyFont="1" applyFill="1"/>
    <xf numFmtId="0" fontId="8" fillId="3" borderId="1" xfId="0" applyFont="1" applyFill="1" applyBorder="1"/>
    <xf numFmtId="0" fontId="7" fillId="0" borderId="1" xfId="0" applyFont="1" applyBorder="1"/>
    <xf numFmtId="179" fontId="3" fillId="0" borderId="0" xfId="0" applyNumberFormat="1" applyFont="1" applyAlignment="1">
      <alignment horizontal="center" vertical="center" wrapText="1"/>
    </xf>
    <xf numFmtId="180" fontId="3" fillId="0" borderId="0" xfId="0" applyNumberFormat="1" applyFont="1" applyAlignment="1">
      <alignment horizontal="center" vertical="center" wrapText="1"/>
    </xf>
    <xf numFmtId="181" fontId="3" fillId="0" borderId="0" xfId="0" applyNumberFormat="1" applyFont="1" applyAlignment="1">
      <alignment horizontal="center" vertical="center" wrapText="1"/>
    </xf>
    <xf numFmtId="182" fontId="3" fillId="0" borderId="0" xfId="0" applyNumberFormat="1" applyFont="1" applyAlignment="1">
      <alignment horizontal="center" vertical="center" wrapText="1"/>
    </xf>
    <xf numFmtId="183" fontId="3" fillId="0" borderId="0" xfId="0" applyNumberFormat="1" applyFont="1" applyAlignment="1">
      <alignment horizontal="center" vertical="center" wrapText="1"/>
    </xf>
    <xf numFmtId="180" fontId="3" fillId="0" borderId="0" xfId="0" applyNumberFormat="1" applyFont="1" applyAlignment="1">
      <alignment horizontal="center"/>
    </xf>
    <xf numFmtId="180" fontId="3" fillId="0" borderId="0" xfId="0" applyNumberFormat="1" applyFont="1" applyAlignment="1">
      <alignment horizontal="center" vertical="center"/>
    </xf>
    <xf numFmtId="179" fontId="3" fillId="0" borderId="0" xfId="0" applyNumberFormat="1" applyFont="1" applyAlignment="1">
      <alignment horizontal="center" vertical="center"/>
    </xf>
    <xf numFmtId="179" fontId="9" fillId="0" borderId="0" xfId="0" applyNumberFormat="1" applyFont="1" applyAlignment="1">
      <alignment horizontal="left" vertical="center" wrapText="1"/>
    </xf>
    <xf numFmtId="172" fontId="7" fillId="0" borderId="0" xfId="0" applyNumberFormat="1" applyFont="1"/>
    <xf numFmtId="170" fontId="7" fillId="0" borderId="0" xfId="0" applyNumberFormat="1" applyFont="1"/>
    <xf numFmtId="169" fontId="7" fillId="0" borderId="0" xfId="0" applyNumberFormat="1" applyFont="1"/>
    <xf numFmtId="174" fontId="7" fillId="0" borderId="0" xfId="0" applyNumberFormat="1" applyFont="1"/>
    <xf numFmtId="175" fontId="7" fillId="0" borderId="0" xfId="0" applyNumberFormat="1" applyFont="1"/>
    <xf numFmtId="173" fontId="7" fillId="0" borderId="0" xfId="0" applyNumberFormat="1" applyFont="1"/>
    <xf numFmtId="176" fontId="7" fillId="0" borderId="0" xfId="0" applyNumberFormat="1" applyFont="1"/>
    <xf numFmtId="171" fontId="7" fillId="0" borderId="0" xfId="0" applyNumberFormat="1" applyFont="1"/>
    <xf numFmtId="177" fontId="7" fillId="0" borderId="0" xfId="0" applyNumberFormat="1" applyFont="1"/>
    <xf numFmtId="178" fontId="7" fillId="0" borderId="0" xfId="0" applyNumberFormat="1" applyFont="1"/>
    <xf numFmtId="0" fontId="8" fillId="0" borderId="0" xfId="0" applyFont="1"/>
    <xf numFmtId="0" fontId="7" fillId="0" borderId="0" xfId="0" applyFont="1" applyAlignment="1">
      <alignment horizontal="left"/>
    </xf>
    <xf numFmtId="0" fontId="10" fillId="0" borderId="0" xfId="0" applyFont="1" applyAlignment="1">
      <alignment vertical="center"/>
    </xf>
    <xf numFmtId="1" fontId="9" fillId="0" borderId="0" xfId="0" applyNumberFormat="1" applyFont="1" applyAlignment="1">
      <alignment vertical="center"/>
    </xf>
    <xf numFmtId="0" fontId="10" fillId="0" borderId="0" xfId="0" applyFont="1"/>
    <xf numFmtId="0" fontId="9" fillId="0" borderId="0" xfId="0" applyFont="1" applyAlignment="1">
      <alignment vertical="center"/>
    </xf>
    <xf numFmtId="0" fontId="6" fillId="0" borderId="13" xfId="0" applyFont="1" applyBorder="1"/>
    <xf numFmtId="0" fontId="3" fillId="0" borderId="13" xfId="0" applyFont="1" applyBorder="1"/>
    <xf numFmtId="0" fontId="3" fillId="0" borderId="1" xfId="0" applyFont="1" applyBorder="1" applyAlignment="1">
      <alignment vertical="center"/>
    </xf>
    <xf numFmtId="165" fontId="3" fillId="0" borderId="1" xfId="0" applyNumberFormat="1" applyFont="1" applyBorder="1" applyAlignment="1">
      <alignment horizontal="center" vertical="center" wrapText="1"/>
    </xf>
    <xf numFmtId="179" fontId="3" fillId="0" borderId="9"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0" fontId="3" fillId="0" borderId="1" xfId="0" applyFont="1" applyBorder="1"/>
    <xf numFmtId="166" fontId="3" fillId="0" borderId="1" xfId="0" applyNumberFormat="1" applyFont="1" applyBorder="1" applyAlignment="1">
      <alignment horizontal="center"/>
    </xf>
    <xf numFmtId="166" fontId="3" fillId="0" borderId="1" xfId="0" applyNumberFormat="1" applyFont="1" applyBorder="1" applyAlignment="1">
      <alignment horizontal="center" vertical="center"/>
    </xf>
    <xf numFmtId="0" fontId="5" fillId="0" borderId="1" xfId="0" applyFont="1" applyBorder="1" applyAlignment="1">
      <alignment vertical="center"/>
    </xf>
    <xf numFmtId="165" fontId="3" fillId="0" borderId="1" xfId="0" applyNumberFormat="1" applyFont="1" applyBorder="1" applyAlignment="1">
      <alignment horizontal="center" vertical="center"/>
    </xf>
    <xf numFmtId="171" fontId="3" fillId="0" borderId="1" xfId="0" applyNumberFormat="1" applyFont="1" applyBorder="1" applyAlignment="1">
      <alignment horizontal="center"/>
    </xf>
    <xf numFmtId="167" fontId="3" fillId="0" borderId="1" xfId="0" applyNumberFormat="1" applyFont="1" applyBorder="1" applyAlignment="1">
      <alignment horizontal="center"/>
    </xf>
    <xf numFmtId="165" fontId="3" fillId="0" borderId="1" xfId="0" applyNumberFormat="1" applyFont="1" applyBorder="1" applyAlignment="1">
      <alignment horizontal="center"/>
    </xf>
    <xf numFmtId="170" fontId="3" fillId="0" borderId="1" xfId="0" applyNumberFormat="1" applyFont="1" applyBorder="1" applyAlignment="1">
      <alignment horizontal="center"/>
    </xf>
    <xf numFmtId="178" fontId="3" fillId="0" borderId="1" xfId="0" applyNumberFormat="1" applyFont="1" applyBorder="1" applyAlignment="1">
      <alignment horizontal="center" vertical="center"/>
    </xf>
    <xf numFmtId="0" fontId="3" fillId="0" borderId="3" xfId="0" applyFont="1" applyBorder="1" applyAlignment="1">
      <alignment vertical="center"/>
    </xf>
    <xf numFmtId="166" fontId="3" fillId="0" borderId="3" xfId="0" applyNumberFormat="1" applyFont="1" applyBorder="1" applyAlignment="1">
      <alignment horizontal="center" vertical="center"/>
    </xf>
    <xf numFmtId="0" fontId="3" fillId="0" borderId="9" xfId="0" applyFont="1" applyBorder="1" applyAlignment="1">
      <alignment vertical="center"/>
    </xf>
    <xf numFmtId="172" fontId="3" fillId="0" borderId="9" xfId="0" applyNumberFormat="1" applyFont="1" applyBorder="1" applyAlignment="1">
      <alignment horizontal="center" vertical="center" wrapText="1"/>
    </xf>
    <xf numFmtId="165" fontId="3" fillId="0" borderId="9" xfId="0" applyNumberFormat="1"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vertical="center"/>
    </xf>
    <xf numFmtId="0" fontId="2" fillId="0" borderId="9" xfId="0" applyFont="1" applyBorder="1" applyAlignment="1">
      <alignment horizontal="center" vertical="center" wrapText="1"/>
    </xf>
    <xf numFmtId="180" fontId="3" fillId="0" borderId="9" xfId="0" applyNumberFormat="1" applyFont="1" applyBorder="1" applyAlignment="1">
      <alignment horizontal="center" vertical="center" wrapText="1"/>
    </xf>
    <xf numFmtId="181" fontId="3" fillId="0" borderId="9" xfId="0" applyNumberFormat="1" applyFont="1" applyBorder="1" applyAlignment="1">
      <alignment horizontal="center" vertical="center" wrapText="1"/>
    </xf>
    <xf numFmtId="183" fontId="3" fillId="0" borderId="9" xfId="0" applyNumberFormat="1" applyFont="1" applyBorder="1" applyAlignment="1">
      <alignment horizontal="center" vertical="center" wrapText="1"/>
    </xf>
    <xf numFmtId="184" fontId="3" fillId="0" borderId="2" xfId="0" applyNumberFormat="1" applyFont="1" applyBorder="1" applyAlignment="1">
      <alignment horizontal="center" vertical="center"/>
    </xf>
    <xf numFmtId="184" fontId="3" fillId="0" borderId="11" xfId="0" applyNumberFormat="1" applyFont="1" applyBorder="1" applyAlignment="1">
      <alignment horizontal="center" vertical="center"/>
    </xf>
    <xf numFmtId="182" fontId="3" fillId="0" borderId="9" xfId="0" applyNumberFormat="1" applyFont="1" applyBorder="1" applyAlignment="1">
      <alignment horizontal="center" vertical="center" wrapText="1"/>
    </xf>
    <xf numFmtId="0" fontId="11" fillId="0" borderId="0" xfId="0" applyFont="1"/>
    <xf numFmtId="184" fontId="7" fillId="0" borderId="0" xfId="0" applyNumberFormat="1" applyFont="1" applyAlignment="1">
      <alignment horizontal="left"/>
    </xf>
    <xf numFmtId="184" fontId="15" fillId="0" borderId="2" xfId="0" applyNumberFormat="1" applyFont="1" applyBorder="1" applyAlignment="1">
      <alignment horizontal="center" vertical="center"/>
    </xf>
    <xf numFmtId="0" fontId="15" fillId="0" borderId="1" xfId="0" applyFont="1" applyBorder="1" applyAlignment="1" applyProtection="1">
      <alignment horizontal="center" vertical="center"/>
      <protection locked="0"/>
    </xf>
    <xf numFmtId="0" fontId="15" fillId="0" borderId="1" xfId="0" applyFont="1" applyBorder="1" applyAlignment="1">
      <alignment horizontal="left" vertical="center"/>
    </xf>
    <xf numFmtId="0" fontId="15" fillId="0" borderId="10" xfId="0" applyFont="1" applyBorder="1" applyAlignment="1">
      <alignment horizontal="left" vertical="center"/>
    </xf>
    <xf numFmtId="0" fontId="14" fillId="0" borderId="8" xfId="0" applyFont="1" applyBorder="1" applyAlignment="1" applyProtection="1">
      <alignment horizontal="left" vertical="center"/>
      <protection locked="0"/>
    </xf>
    <xf numFmtId="0" fontId="14" fillId="0" borderId="10" xfId="0" applyFont="1" applyBorder="1" applyAlignment="1">
      <alignment horizontal="left"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0" fontId="0" fillId="8" borderId="0" xfId="0" applyFill="1"/>
    <xf numFmtId="0" fontId="0" fillId="8" borderId="0" xfId="0" applyFill="1" applyAlignment="1">
      <alignment horizontal="right"/>
    </xf>
    <xf numFmtId="0" fontId="0" fillId="8" borderId="0" xfId="0" applyFill="1" applyAlignment="1">
      <alignment horizontal="left" vertical="center"/>
    </xf>
    <xf numFmtId="0" fontId="13" fillId="8" borderId="0" xfId="0" applyFont="1" applyFill="1"/>
    <xf numFmtId="0" fontId="13" fillId="8" borderId="0" xfId="0" applyFont="1" applyFill="1" applyAlignment="1">
      <alignment horizontal="right"/>
    </xf>
    <xf numFmtId="0" fontId="6" fillId="8" borderId="0" xfId="0" applyFont="1" applyFill="1"/>
    <xf numFmtId="0" fontId="0" fillId="8" borderId="0" xfId="0" applyFill="1" applyAlignment="1">
      <alignment vertical="center"/>
    </xf>
    <xf numFmtId="0" fontId="13" fillId="8" borderId="0" xfId="0" applyFont="1" applyFill="1" applyAlignment="1">
      <alignment vertical="center"/>
    </xf>
    <xf numFmtId="0" fontId="12" fillId="8" borderId="0" xfId="0" applyFont="1" applyFill="1"/>
    <xf numFmtId="0" fontId="0" fillId="8" borderId="0" xfId="0" applyFill="1" applyAlignment="1">
      <alignment horizontal="center" vertical="center"/>
    </xf>
    <xf numFmtId="0" fontId="16" fillId="3" borderId="19" xfId="0" applyFont="1" applyFill="1" applyBorder="1" applyAlignment="1">
      <alignment horizontal="center"/>
    </xf>
    <xf numFmtId="187" fontId="13" fillId="5" borderId="16" xfId="0" applyNumberFormat="1" applyFont="1" applyFill="1" applyBorder="1" applyAlignment="1" applyProtection="1">
      <alignment horizontal="center" vertical="center"/>
      <protection locked="0"/>
    </xf>
    <xf numFmtId="187" fontId="13" fillId="5" borderId="12" xfId="0" applyNumberFormat="1" applyFont="1" applyFill="1" applyBorder="1" applyAlignment="1" applyProtection="1">
      <alignment horizontal="center" vertical="center"/>
      <protection locked="0"/>
    </xf>
    <xf numFmtId="187" fontId="13" fillId="5" borderId="14" xfId="0" applyNumberFormat="1" applyFont="1" applyFill="1" applyBorder="1" applyAlignment="1" applyProtection="1">
      <alignment horizontal="center" vertical="center"/>
      <protection locked="0"/>
    </xf>
    <xf numFmtId="185" fontId="13" fillId="5" borderId="19" xfId="0" applyNumberFormat="1" applyFont="1" applyFill="1" applyBorder="1" applyAlignment="1" applyProtection="1">
      <alignment horizontal="center"/>
      <protection locked="0"/>
    </xf>
    <xf numFmtId="0" fontId="0" fillId="9" borderId="0" xfId="0" applyFill="1"/>
    <xf numFmtId="0" fontId="23" fillId="9" borderId="0" xfId="0" applyFont="1" applyFill="1"/>
    <xf numFmtId="0" fontId="24" fillId="9" borderId="0" xfId="0" applyFont="1" applyFill="1"/>
    <xf numFmtId="0" fontId="0" fillId="12" borderId="26" xfId="0" applyFill="1" applyBorder="1"/>
    <xf numFmtId="0" fontId="0" fillId="12" borderId="27" xfId="0" applyFill="1" applyBorder="1"/>
    <xf numFmtId="0" fontId="0" fillId="12" borderId="27" xfId="0" applyFill="1" applyBorder="1" applyAlignment="1">
      <alignment horizontal="right"/>
    </xf>
    <xf numFmtId="0" fontId="0" fillId="12" borderId="28" xfId="0" applyFill="1" applyBorder="1"/>
    <xf numFmtId="0" fontId="0" fillId="12" borderId="29" xfId="0" applyFill="1" applyBorder="1"/>
    <xf numFmtId="0" fontId="0" fillId="12" borderId="0" xfId="0" applyFill="1"/>
    <xf numFmtId="0" fontId="0" fillId="12" borderId="30" xfId="0" applyFill="1" applyBorder="1"/>
    <xf numFmtId="0" fontId="0" fillId="12" borderId="0" xfId="0" applyFill="1" applyAlignment="1">
      <alignment horizontal="right"/>
    </xf>
    <xf numFmtId="0" fontId="14" fillId="12" borderId="0" xfId="0" applyFont="1" applyFill="1"/>
    <xf numFmtId="0" fontId="13" fillId="12" borderId="0" xfId="0" applyFont="1" applyFill="1"/>
    <xf numFmtId="0" fontId="0" fillId="12" borderId="31" xfId="0" applyFill="1" applyBorder="1"/>
    <xf numFmtId="0" fontId="13" fillId="12" borderId="32" xfId="0" applyFont="1" applyFill="1" applyBorder="1"/>
    <xf numFmtId="0" fontId="13" fillId="12" borderId="32" xfId="0" applyFont="1" applyFill="1" applyBorder="1" applyAlignment="1">
      <alignment horizontal="right"/>
    </xf>
    <xf numFmtId="0" fontId="13" fillId="12" borderId="30" xfId="0" applyFont="1" applyFill="1" applyBorder="1"/>
    <xf numFmtId="0" fontId="13" fillId="12" borderId="33" xfId="0" applyFont="1" applyFill="1" applyBorder="1"/>
    <xf numFmtId="0" fontId="0" fillId="10" borderId="26" xfId="0" applyFill="1" applyBorder="1"/>
    <xf numFmtId="0" fontId="13" fillId="10" borderId="27" xfId="0" applyFont="1" applyFill="1" applyBorder="1"/>
    <xf numFmtId="0" fontId="0" fillId="10" borderId="29" xfId="0" applyFill="1" applyBorder="1"/>
    <xf numFmtId="0" fontId="13" fillId="10" borderId="0" xfId="0" applyFont="1" applyFill="1"/>
    <xf numFmtId="0" fontId="12" fillId="10" borderId="0" xfId="0" applyFont="1" applyFill="1"/>
    <xf numFmtId="0" fontId="6" fillId="10" borderId="31" xfId="0" applyFont="1" applyFill="1" applyBorder="1"/>
    <xf numFmtId="0" fontId="12" fillId="10" borderId="32" xfId="0" applyFont="1" applyFill="1" applyBorder="1"/>
    <xf numFmtId="0" fontId="13" fillId="10" borderId="28" xfId="0" applyFont="1" applyFill="1" applyBorder="1"/>
    <xf numFmtId="0" fontId="13" fillId="10" borderId="30" xfId="0" applyFont="1" applyFill="1" applyBorder="1"/>
    <xf numFmtId="0" fontId="12" fillId="10" borderId="33" xfId="0" applyFont="1" applyFill="1" applyBorder="1"/>
    <xf numFmtId="0" fontId="6" fillId="10" borderId="32" xfId="0" applyFont="1" applyFill="1" applyBorder="1"/>
    <xf numFmtId="0" fontId="0" fillId="10" borderId="0" xfId="0" applyFill="1"/>
    <xf numFmtId="0" fontId="13" fillId="10" borderId="27" xfId="0" applyFont="1" applyFill="1" applyBorder="1" applyAlignment="1">
      <alignment horizontal="right"/>
    </xf>
    <xf numFmtId="0" fontId="13" fillId="10" borderId="0" xfId="0" applyFont="1" applyFill="1" applyAlignment="1">
      <alignment horizontal="right"/>
    </xf>
    <xf numFmtId="0" fontId="27" fillId="10" borderId="0" xfId="0" applyFont="1" applyFill="1"/>
    <xf numFmtId="186" fontId="17" fillId="5" borderId="20" xfId="0" applyNumberFormat="1" applyFont="1" applyFill="1" applyBorder="1" applyAlignment="1" applyProtection="1">
      <alignment horizontal="center" vertical="center"/>
      <protection locked="0"/>
    </xf>
    <xf numFmtId="186" fontId="18" fillId="6" borderId="24" xfId="0" applyNumberFormat="1" applyFont="1" applyFill="1" applyBorder="1" applyAlignment="1">
      <alignment horizontal="center" vertical="center"/>
    </xf>
    <xf numFmtId="0" fontId="13" fillId="12" borderId="0" xfId="0" applyFont="1" applyFill="1" applyAlignment="1">
      <alignment horizontal="left" vertical="center"/>
    </xf>
    <xf numFmtId="14" fontId="13" fillId="12" borderId="0" xfId="0" applyNumberFormat="1" applyFont="1" applyFill="1" applyAlignment="1">
      <alignment horizontal="left" vertical="center"/>
    </xf>
    <xf numFmtId="168" fontId="13" fillId="12" borderId="0" xfId="0" applyNumberFormat="1" applyFont="1" applyFill="1" applyAlignment="1">
      <alignment horizontal="left" vertical="center"/>
    </xf>
    <xf numFmtId="0" fontId="0" fillId="8" borderId="32" xfId="0" applyFill="1" applyBorder="1"/>
    <xf numFmtId="0" fontId="0" fillId="14" borderId="27" xfId="0" applyFill="1" applyBorder="1"/>
    <xf numFmtId="0" fontId="0" fillId="14" borderId="0" xfId="0" applyFill="1"/>
    <xf numFmtId="0" fontId="13" fillId="16" borderId="26" xfId="0" applyFont="1" applyFill="1" applyBorder="1"/>
    <xf numFmtId="0" fontId="13" fillId="16" borderId="29" xfId="0" applyFont="1" applyFill="1" applyBorder="1"/>
    <xf numFmtId="0" fontId="12" fillId="16" borderId="29" xfId="0" applyFont="1" applyFill="1" applyBorder="1"/>
    <xf numFmtId="0" fontId="13" fillId="16" borderId="29" xfId="0" applyFont="1" applyFill="1" applyBorder="1" applyAlignment="1">
      <alignment vertical="center"/>
    </xf>
    <xf numFmtId="0" fontId="13" fillId="16" borderId="31" xfId="0" applyFont="1" applyFill="1" applyBorder="1"/>
    <xf numFmtId="0" fontId="0" fillId="16" borderId="28" xfId="0" applyFill="1" applyBorder="1"/>
    <xf numFmtId="0" fontId="0" fillId="16" borderId="30" xfId="0" applyFill="1" applyBorder="1"/>
    <xf numFmtId="0" fontId="6" fillId="16" borderId="30" xfId="0" applyFont="1" applyFill="1" applyBorder="1"/>
    <xf numFmtId="0" fontId="0" fillId="16" borderId="30" xfId="0" applyFill="1" applyBorder="1" applyAlignment="1">
      <alignment vertical="center"/>
    </xf>
    <xf numFmtId="0" fontId="0" fillId="16" borderId="33" xfId="0" applyFill="1" applyBorder="1"/>
    <xf numFmtId="0" fontId="0" fillId="16" borderId="32" xfId="0" applyFill="1" applyBorder="1"/>
    <xf numFmtId="0" fontId="0" fillId="16" borderId="27" xfId="0" applyFill="1" applyBorder="1"/>
    <xf numFmtId="0" fontId="0" fillId="16" borderId="27" xfId="0" applyFill="1" applyBorder="1" applyAlignment="1">
      <alignment horizontal="left" vertical="center"/>
    </xf>
    <xf numFmtId="0" fontId="0" fillId="16" borderId="0" xfId="0" applyFill="1"/>
    <xf numFmtId="0" fontId="0" fillId="16" borderId="0" xfId="0" applyFill="1" applyAlignment="1">
      <alignment horizontal="left" vertical="center"/>
    </xf>
    <xf numFmtId="0" fontId="33" fillId="16" borderId="0" xfId="0" applyFont="1" applyFill="1"/>
    <xf numFmtId="0" fontId="0" fillId="16" borderId="0" xfId="0" applyFill="1" applyAlignment="1">
      <alignment horizontal="right"/>
    </xf>
    <xf numFmtId="0" fontId="22" fillId="9" borderId="0" xfId="0" applyFont="1" applyFill="1"/>
    <xf numFmtId="0" fontId="21" fillId="9" borderId="0" xfId="0" applyFont="1" applyFill="1"/>
    <xf numFmtId="0" fontId="35" fillId="9" borderId="0" xfId="0" applyFont="1" applyFill="1"/>
    <xf numFmtId="0" fontId="21" fillId="9" borderId="0" xfId="0" quotePrefix="1" applyFont="1" applyFill="1"/>
    <xf numFmtId="0" fontId="21" fillId="9" borderId="0" xfId="0" quotePrefix="1" applyFont="1" applyFill="1" applyAlignment="1">
      <alignment wrapText="1"/>
    </xf>
    <xf numFmtId="0" fontId="22" fillId="9" borderId="0" xfId="0" quotePrefix="1" applyFont="1" applyFill="1"/>
    <xf numFmtId="0" fontId="37" fillId="9" borderId="0" xfId="0" quotePrefix="1" applyFont="1" applyFill="1"/>
    <xf numFmtId="14" fontId="43" fillId="5" borderId="20" xfId="0" applyNumberFormat="1" applyFont="1" applyFill="1" applyBorder="1" applyAlignment="1" applyProtection="1">
      <alignment horizontal="left" vertical="center"/>
      <protection locked="0"/>
    </xf>
    <xf numFmtId="0" fontId="40" fillId="17" borderId="0" xfId="0" applyFont="1" applyFill="1"/>
    <xf numFmtId="0" fontId="0" fillId="17" borderId="0" xfId="0" applyFill="1"/>
    <xf numFmtId="1" fontId="43" fillId="5" borderId="20" xfId="0" applyNumberFormat="1" applyFont="1" applyFill="1" applyBorder="1" applyAlignment="1" applyProtection="1">
      <alignment horizontal="left" vertical="center"/>
      <protection locked="0"/>
    </xf>
    <xf numFmtId="168" fontId="43" fillId="5" borderId="20" xfId="0" applyNumberFormat="1" applyFont="1" applyFill="1" applyBorder="1" applyAlignment="1" applyProtection="1">
      <alignment horizontal="left" vertical="center"/>
      <protection locked="0"/>
    </xf>
    <xf numFmtId="0" fontId="6" fillId="0" borderId="9" xfId="0" applyFont="1" applyBorder="1" applyAlignment="1">
      <alignment horizontal="center" vertical="center" wrapText="1"/>
    </xf>
    <xf numFmtId="187" fontId="15" fillId="0" borderId="34" xfId="0" applyNumberFormat="1" applyFont="1" applyBorder="1" applyAlignment="1">
      <alignment horizontal="center" vertical="center"/>
    </xf>
    <xf numFmtId="187" fontId="15" fillId="0" borderId="41" xfId="0" applyNumberFormat="1" applyFont="1" applyBorder="1" applyAlignment="1">
      <alignment horizontal="center" vertical="center"/>
    </xf>
    <xf numFmtId="2" fontId="15" fillId="0" borderId="1" xfId="0" applyNumberFormat="1" applyFont="1" applyBorder="1" applyAlignment="1" applyProtection="1">
      <alignment horizontal="center" vertical="center"/>
      <protection locked="0"/>
    </xf>
    <xf numFmtId="185" fontId="13" fillId="5" borderId="19" xfId="0" applyNumberFormat="1" applyFont="1" applyFill="1" applyBorder="1" applyAlignment="1" applyProtection="1">
      <alignment horizontal="center" vertical="center"/>
      <protection locked="0"/>
    </xf>
    <xf numFmtId="0" fontId="6" fillId="13" borderId="26" xfId="0" applyFont="1" applyFill="1" applyBorder="1"/>
    <xf numFmtId="0" fontId="12" fillId="13" borderId="27" xfId="0" applyFont="1" applyFill="1" applyBorder="1"/>
    <xf numFmtId="0" fontId="6" fillId="13" borderId="27" xfId="0" applyFont="1" applyFill="1" applyBorder="1"/>
    <xf numFmtId="0" fontId="12" fillId="13" borderId="28" xfId="0" applyFont="1" applyFill="1" applyBorder="1"/>
    <xf numFmtId="0" fontId="0" fillId="13" borderId="29" xfId="0" applyFill="1" applyBorder="1"/>
    <xf numFmtId="0" fontId="12" fillId="13" borderId="0" xfId="0" applyFont="1" applyFill="1"/>
    <xf numFmtId="0" fontId="13" fillId="13" borderId="30" xfId="0" applyFont="1" applyFill="1" applyBorder="1"/>
    <xf numFmtId="0" fontId="13" fillId="13" borderId="0" xfId="0" applyFont="1" applyFill="1"/>
    <xf numFmtId="0" fontId="0" fillId="13" borderId="0" xfId="0" applyFill="1"/>
    <xf numFmtId="0" fontId="13" fillId="13" borderId="30" xfId="0" applyFont="1" applyFill="1" applyBorder="1" applyAlignment="1">
      <alignment vertical="center"/>
    </xf>
    <xf numFmtId="0" fontId="13" fillId="13" borderId="33" xfId="0" applyFont="1" applyFill="1" applyBorder="1"/>
    <xf numFmtId="0" fontId="0" fillId="13" borderId="29" xfId="0" applyFill="1" applyBorder="1" applyAlignment="1">
      <alignment vertical="center"/>
    </xf>
    <xf numFmtId="0" fontId="0" fillId="13" borderId="31" xfId="0" applyFill="1" applyBorder="1"/>
    <xf numFmtId="0" fontId="14" fillId="13" borderId="32" xfId="0" applyFont="1" applyFill="1" applyBorder="1"/>
    <xf numFmtId="0" fontId="15" fillId="13" borderId="32" xfId="0" applyFont="1" applyFill="1" applyBorder="1"/>
    <xf numFmtId="185" fontId="13" fillId="13" borderId="32" xfId="0" applyNumberFormat="1" applyFont="1" applyFill="1" applyBorder="1" applyAlignment="1">
      <alignment horizontal="center"/>
    </xf>
    <xf numFmtId="0" fontId="13" fillId="13" borderId="0" xfId="0" applyFont="1" applyFill="1" applyAlignment="1">
      <alignment horizontal="right"/>
    </xf>
    <xf numFmtId="0" fontId="0" fillId="7" borderId="0" xfId="0" applyFill="1"/>
    <xf numFmtId="0" fontId="13" fillId="7" borderId="0" xfId="0" applyFont="1" applyFill="1" applyAlignment="1">
      <alignment horizontal="center" vertical="center"/>
    </xf>
    <xf numFmtId="0" fontId="55" fillId="7" borderId="0" xfId="0" applyFont="1" applyFill="1"/>
    <xf numFmtId="0" fontId="57" fillId="19" borderId="43" xfId="0" applyFont="1" applyFill="1" applyBorder="1" applyAlignment="1">
      <alignment horizontal="center" vertical="center"/>
    </xf>
    <xf numFmtId="0" fontId="16" fillId="21" borderId="44" xfId="0" applyFont="1" applyFill="1" applyBorder="1" applyAlignment="1">
      <alignment horizontal="center" vertical="center" wrapText="1"/>
    </xf>
    <xf numFmtId="0" fontId="57" fillId="19" borderId="47" xfId="0" applyFont="1" applyFill="1" applyBorder="1" applyAlignment="1">
      <alignment horizontal="center" vertical="center"/>
    </xf>
    <xf numFmtId="0" fontId="56" fillId="19" borderId="48" xfId="0" applyFont="1" applyFill="1" applyBorder="1" applyAlignment="1">
      <alignment horizontal="center" vertical="center"/>
    </xf>
    <xf numFmtId="0" fontId="16" fillId="21" borderId="49" xfId="0" applyFont="1" applyFill="1" applyBorder="1" applyAlignment="1">
      <alignment horizontal="center" vertical="center" wrapText="1"/>
    </xf>
    <xf numFmtId="188" fontId="15" fillId="5" borderId="50" xfId="0" applyNumberFormat="1" applyFont="1" applyFill="1" applyBorder="1" applyAlignment="1" applyProtection="1">
      <alignment horizontal="center" vertical="center"/>
      <protection locked="0"/>
    </xf>
    <xf numFmtId="189" fontId="15" fillId="5" borderId="45" xfId="0" applyNumberFormat="1" applyFont="1" applyFill="1" applyBorder="1" applyAlignment="1" applyProtection="1">
      <alignment horizontal="center" vertical="center"/>
      <protection locked="0"/>
    </xf>
    <xf numFmtId="188" fontId="58" fillId="20" borderId="46" xfId="0" applyNumberFormat="1" applyFont="1" applyFill="1" applyBorder="1" applyAlignment="1">
      <alignment horizontal="center" vertical="center"/>
    </xf>
    <xf numFmtId="189" fontId="58" fillId="20" borderId="51" xfId="0" applyNumberFormat="1" applyFont="1" applyFill="1" applyBorder="1" applyAlignment="1">
      <alignment horizontal="center" vertical="center"/>
    </xf>
    <xf numFmtId="0" fontId="0" fillId="22" borderId="29" xfId="0" applyFill="1" applyBorder="1"/>
    <xf numFmtId="0" fontId="14" fillId="22" borderId="0" xfId="0" applyFont="1" applyFill="1"/>
    <xf numFmtId="0" fontId="0" fillId="22" borderId="0" xfId="0" applyFill="1"/>
    <xf numFmtId="0" fontId="0" fillId="22" borderId="30" xfId="0" applyFill="1" applyBorder="1"/>
    <xf numFmtId="0" fontId="13" fillId="22" borderId="30" xfId="0" applyFont="1" applyFill="1" applyBorder="1" applyAlignment="1">
      <alignment horizontal="center" vertical="center"/>
    </xf>
    <xf numFmtId="0" fontId="0" fillId="22" borderId="33" xfId="0" applyFill="1" applyBorder="1"/>
    <xf numFmtId="0" fontId="0" fillId="22" borderId="32" xfId="0" applyFill="1" applyBorder="1"/>
    <xf numFmtId="0" fontId="13" fillId="22" borderId="29" xfId="0" applyFont="1" applyFill="1" applyBorder="1" applyAlignment="1">
      <alignment horizontal="center" vertical="center"/>
    </xf>
    <xf numFmtId="0" fontId="0" fillId="22" borderId="31" xfId="0" applyFill="1" applyBorder="1"/>
    <xf numFmtId="0" fontId="0" fillId="23" borderId="26" xfId="0" applyFill="1" applyBorder="1"/>
    <xf numFmtId="0" fontId="0" fillId="23" borderId="27" xfId="0" applyFill="1" applyBorder="1"/>
    <xf numFmtId="0" fontId="0" fillId="23" borderId="28" xfId="0" applyFill="1" applyBorder="1"/>
    <xf numFmtId="0" fontId="40" fillId="20" borderId="0" xfId="0" applyFont="1" applyFill="1"/>
    <xf numFmtId="0" fontId="0" fillId="20" borderId="0" xfId="0" applyFill="1"/>
    <xf numFmtId="0" fontId="59" fillId="7" borderId="0" xfId="0" applyFont="1" applyFill="1"/>
    <xf numFmtId="0" fontId="21" fillId="9" borderId="0" xfId="0" applyFont="1" applyFill="1" applyAlignment="1">
      <alignment wrapText="1"/>
    </xf>
    <xf numFmtId="0" fontId="0" fillId="0" borderId="0" xfId="0" applyAlignment="1">
      <alignment wrapText="1"/>
    </xf>
    <xf numFmtId="0" fontId="23" fillId="18" borderId="34" xfId="0" applyFont="1" applyFill="1" applyBorder="1" applyAlignment="1">
      <alignment vertical="center" wrapText="1"/>
    </xf>
    <xf numFmtId="0" fontId="6" fillId="18" borderId="35" xfId="0" applyFont="1" applyFill="1" applyBorder="1" applyAlignment="1">
      <alignment vertical="center" wrapText="1"/>
    </xf>
    <xf numFmtId="0" fontId="6" fillId="18" borderId="36" xfId="0" applyFont="1" applyFill="1" applyBorder="1" applyAlignment="1">
      <alignment vertical="center" wrapText="1"/>
    </xf>
    <xf numFmtId="0" fontId="6" fillId="18" borderId="11" xfId="0" applyFont="1" applyFill="1" applyBorder="1" applyAlignment="1">
      <alignment vertical="center" wrapText="1"/>
    </xf>
    <xf numFmtId="0" fontId="6" fillId="18" borderId="37" xfId="0" applyFont="1" applyFill="1" applyBorder="1" applyAlignment="1">
      <alignment vertical="center" wrapText="1"/>
    </xf>
    <xf numFmtId="0" fontId="6" fillId="18" borderId="10" xfId="0" applyFont="1" applyFill="1" applyBorder="1" applyAlignment="1">
      <alignment vertical="center" wrapText="1"/>
    </xf>
    <xf numFmtId="0" fontId="23" fillId="15" borderId="34" xfId="0" applyFont="1" applyFill="1" applyBorder="1" applyAlignment="1">
      <alignment vertical="center" wrapText="1"/>
    </xf>
    <xf numFmtId="0" fontId="6" fillId="15" borderId="35" xfId="0" applyFont="1" applyFill="1" applyBorder="1" applyAlignment="1">
      <alignment vertical="center" wrapText="1"/>
    </xf>
    <xf numFmtId="0" fontId="6" fillId="15" borderId="36" xfId="0" applyFont="1" applyFill="1" applyBorder="1" applyAlignment="1">
      <alignment vertical="center" wrapText="1"/>
    </xf>
    <xf numFmtId="0" fontId="6" fillId="15" borderId="11" xfId="0" applyFont="1" applyFill="1" applyBorder="1" applyAlignment="1">
      <alignment vertical="center" wrapText="1"/>
    </xf>
    <xf numFmtId="0" fontId="6" fillId="15" borderId="37" xfId="0" applyFont="1" applyFill="1" applyBorder="1" applyAlignment="1">
      <alignment vertical="center" wrapText="1"/>
    </xf>
    <xf numFmtId="0" fontId="6" fillId="15" borderId="10" xfId="0" applyFont="1" applyFill="1" applyBorder="1" applyAlignment="1">
      <alignment vertical="center" wrapText="1"/>
    </xf>
    <xf numFmtId="0" fontId="21" fillId="9" borderId="0" xfId="0" applyFont="1" applyFill="1" applyAlignment="1">
      <alignment vertical="center" wrapText="1"/>
    </xf>
    <xf numFmtId="0" fontId="0" fillId="0" borderId="0" xfId="0" applyAlignment="1">
      <alignment vertical="center" wrapText="1"/>
    </xf>
    <xf numFmtId="0" fontId="38" fillId="9" borderId="0" xfId="0" quotePrefix="1" applyFont="1" applyFill="1" applyAlignment="1">
      <alignment vertical="center" wrapText="1"/>
    </xf>
    <xf numFmtId="0" fontId="40" fillId="17" borderId="0" xfId="0" applyFont="1" applyFill="1"/>
    <xf numFmtId="0" fontId="41" fillId="17" borderId="0" xfId="0" applyFont="1" applyFill="1"/>
    <xf numFmtId="0" fontId="13" fillId="17" borderId="0" xfId="0" applyFont="1" applyFill="1"/>
    <xf numFmtId="0" fontId="20" fillId="11" borderId="0" xfId="0" applyFont="1" applyFill="1" applyAlignment="1">
      <alignment vertical="center" wrapText="1"/>
    </xf>
    <xf numFmtId="0" fontId="19" fillId="9" borderId="0" xfId="0" applyFont="1" applyFill="1" applyAlignment="1">
      <alignment wrapText="1"/>
    </xf>
    <xf numFmtId="0" fontId="19" fillId="0" borderId="0" xfId="0" applyFont="1" applyAlignment="1">
      <alignment wrapText="1"/>
    </xf>
    <xf numFmtId="0" fontId="20" fillId="11" borderId="0" xfId="0" applyFont="1" applyFill="1" applyAlignment="1">
      <alignment vertical="center"/>
    </xf>
    <xf numFmtId="0" fontId="21" fillId="9" borderId="0" xfId="0" applyFont="1" applyFill="1" applyAlignment="1">
      <alignment horizontal="justify" vertical="center" wrapText="1"/>
    </xf>
    <xf numFmtId="0" fontId="21" fillId="0" borderId="0" xfId="0" applyFont="1" applyAlignment="1">
      <alignment horizontal="justify" vertical="center" wrapText="1"/>
    </xf>
    <xf numFmtId="0" fontId="22" fillId="0" borderId="0" xfId="0" applyFont="1" applyAlignment="1">
      <alignment horizontal="justify" vertical="center"/>
    </xf>
    <xf numFmtId="0" fontId="25" fillId="9" borderId="0" xfId="0" applyFont="1" applyFill="1" applyAlignment="1">
      <alignment vertical="center" wrapText="1"/>
    </xf>
    <xf numFmtId="0" fontId="22" fillId="0" borderId="0" xfId="0" applyFont="1" applyAlignment="1">
      <alignment vertical="center" wrapText="1"/>
    </xf>
    <xf numFmtId="0" fontId="22" fillId="0" borderId="0" xfId="0" applyFont="1" applyAlignment="1">
      <alignment vertical="center"/>
    </xf>
    <xf numFmtId="0" fontId="53" fillId="0" borderId="0" xfId="0" applyFont="1" applyAlignment="1">
      <alignment vertical="center" wrapText="1"/>
    </xf>
    <xf numFmtId="0" fontId="0" fillId="0" borderId="0" xfId="0" applyAlignment="1">
      <alignment vertical="center"/>
    </xf>
    <xf numFmtId="0" fontId="14" fillId="4" borderId="17" xfId="0" applyFont="1" applyFill="1" applyBorder="1" applyAlignment="1">
      <alignment vertical="center"/>
    </xf>
    <xf numFmtId="0" fontId="15" fillId="4" borderId="18" xfId="0" applyFont="1" applyFill="1" applyBorder="1" applyAlignment="1">
      <alignment vertical="center"/>
    </xf>
    <xf numFmtId="0" fontId="42" fillId="8" borderId="0" xfId="0" applyFont="1" applyFill="1"/>
    <xf numFmtId="0" fontId="42" fillId="0" borderId="0" xfId="0" applyFont="1"/>
    <xf numFmtId="0" fontId="12" fillId="7" borderId="38" xfId="0" applyFont="1" applyFill="1" applyBorder="1" applyAlignment="1">
      <alignment vertical="center" wrapText="1"/>
    </xf>
    <xf numFmtId="0" fontId="13" fillId="0" borderId="39" xfId="0" applyFont="1" applyBorder="1" applyAlignment="1">
      <alignment vertical="center"/>
    </xf>
    <xf numFmtId="0" fontId="13" fillId="0" borderId="40" xfId="0" applyFont="1" applyBorder="1" applyAlignment="1">
      <alignment vertical="center"/>
    </xf>
    <xf numFmtId="0" fontId="12" fillId="7" borderId="21" xfId="0" applyFont="1" applyFill="1" applyBorder="1" applyAlignment="1">
      <alignment vertical="center" wrapText="1"/>
    </xf>
    <xf numFmtId="0" fontId="13" fillId="0" borderId="22" xfId="0" applyFont="1" applyBorder="1" applyAlignment="1">
      <alignment vertical="center"/>
    </xf>
    <xf numFmtId="0" fontId="13" fillId="0" borderId="42" xfId="0" applyFont="1" applyBorder="1" applyAlignment="1">
      <alignment vertical="center"/>
    </xf>
    <xf numFmtId="0" fontId="12" fillId="7" borderId="4" xfId="0" applyFont="1" applyFill="1" applyBorder="1" applyAlignment="1">
      <alignment vertical="center"/>
    </xf>
    <xf numFmtId="0" fontId="6" fillId="7" borderId="1" xfId="0" applyFont="1" applyFill="1" applyBorder="1" applyAlignment="1">
      <alignment vertical="center"/>
    </xf>
    <xf numFmtId="0" fontId="12" fillId="7" borderId="15" xfId="0" applyFont="1" applyFill="1" applyBorder="1" applyAlignment="1">
      <alignment vertical="center"/>
    </xf>
    <xf numFmtId="0" fontId="6" fillId="7" borderId="9" xfId="0" applyFont="1" applyFill="1" applyBorder="1" applyAlignment="1">
      <alignment vertical="center"/>
    </xf>
    <xf numFmtId="0" fontId="16" fillId="3" borderId="17" xfId="0" applyFont="1" applyFill="1" applyBorder="1"/>
    <xf numFmtId="0" fontId="16" fillId="3" borderId="18" xfId="0" applyFont="1" applyFill="1" applyBorder="1"/>
    <xf numFmtId="0" fontId="26" fillId="12" borderId="0" xfId="0" applyFont="1" applyFill="1" applyAlignment="1">
      <alignment horizontal="left"/>
    </xf>
    <xf numFmtId="0" fontId="28" fillId="10" borderId="0" xfId="0" applyFont="1" applyFill="1"/>
    <xf numFmtId="0" fontId="30" fillId="10" borderId="0" xfId="0" applyFont="1" applyFill="1"/>
    <xf numFmtId="0" fontId="43" fillId="5" borderId="21" xfId="0" applyFont="1" applyFill="1" applyBorder="1" applyAlignment="1" applyProtection="1">
      <alignment horizontal="left" vertical="center"/>
      <protection locked="0"/>
    </xf>
    <xf numFmtId="0" fontId="38" fillId="5" borderId="22" xfId="0" applyFont="1" applyFill="1" applyBorder="1" applyAlignment="1" applyProtection="1">
      <alignment horizontal="left" vertical="center"/>
      <protection locked="0"/>
    </xf>
    <xf numFmtId="0" fontId="38" fillId="5" borderId="23" xfId="0" applyFont="1" applyFill="1" applyBorder="1" applyAlignment="1" applyProtection="1">
      <alignment horizontal="left" vertical="center"/>
      <protection locked="0"/>
    </xf>
    <xf numFmtId="0" fontId="31" fillId="13" borderId="0" xfId="0" applyFont="1" applyFill="1"/>
    <xf numFmtId="0" fontId="32" fillId="13" borderId="0" xfId="0" applyFont="1" applyFill="1"/>
    <xf numFmtId="0" fontId="28" fillId="10" borderId="13" xfId="0" applyFont="1" applyFill="1" applyBorder="1"/>
    <xf numFmtId="0" fontId="29" fillId="10" borderId="25" xfId="0" applyFont="1" applyFill="1" applyBorder="1"/>
    <xf numFmtId="0" fontId="1" fillId="2" borderId="5" xfId="0" applyFont="1" applyFill="1" applyBorder="1" applyAlignment="1">
      <alignment vertical="center"/>
    </xf>
    <xf numFmtId="0" fontId="1" fillId="2" borderId="6" xfId="0" applyFont="1" applyFill="1" applyBorder="1" applyAlignment="1">
      <alignment vertical="center"/>
    </xf>
    <xf numFmtId="0" fontId="0" fillId="0" borderId="6" xfId="0" applyBorder="1"/>
    <xf numFmtId="0" fontId="0" fillId="0" borderId="7" xfId="0" applyBorder="1"/>
    <xf numFmtId="0" fontId="14" fillId="9" borderId="0" xfId="0" applyFont="1" applyFill="1" applyAlignment="1">
      <alignment horizontal="center" vertical="center" wrapText="1"/>
    </xf>
    <xf numFmtId="0" fontId="0" fillId="9" borderId="0" xfId="0" applyFill="1" applyAlignment="1">
      <alignment horizontal="center" vertical="center" wrapText="1"/>
    </xf>
  </cellXfs>
  <cellStyles count="1">
    <cellStyle name="Normal" xfId="0" builtinId="0"/>
  </cellStyles>
  <dxfs count="29">
    <dxf>
      <fill>
        <patternFill>
          <bgColor rgb="FFFFD44B"/>
        </patternFill>
      </fill>
    </dxf>
    <dxf>
      <fill>
        <patternFill patternType="solid">
          <bgColor theme="9" tint="0.79998168889431442"/>
        </patternFill>
      </fill>
    </dxf>
    <dxf>
      <fill>
        <patternFill>
          <bgColor theme="5"/>
        </patternFill>
      </fill>
    </dxf>
    <dxf>
      <fill>
        <patternFill>
          <bgColor rgb="FFFF4B4B"/>
        </patternFill>
      </fill>
    </dxf>
    <dxf>
      <fill>
        <patternFill>
          <bgColor rgb="FF92D050"/>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0"/>
        <name val="Arial"/>
        <scheme val="none"/>
      </font>
      <fill>
        <patternFill patternType="solid">
          <fgColor indexed="64"/>
          <bgColor rgb="FF0070C0"/>
        </patternFill>
      </fill>
    </dxf>
    <dxf>
      <font>
        <b val="0"/>
        <i val="0"/>
        <strike val="0"/>
        <condense val="0"/>
        <extend val="0"/>
        <outline val="0"/>
        <shadow val="0"/>
        <u val="none"/>
        <vertAlign val="baseline"/>
        <sz val="8"/>
        <color auto="1"/>
        <name val="Arial"/>
        <scheme val="none"/>
      </font>
      <numFmt numFmtId="184" formatCode="0.00\ &quot;ml/hour&quo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sz val="8"/>
        <color auto="1"/>
        <name val="Arial"/>
        <scheme val="none"/>
      </font>
      <numFmt numFmtId="179" formatCode="0.0\ &quot;microgram/kg/min&quot;"/>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auto="1"/>
        <name val="Arial"/>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auto="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8"/>
        <color auto="1"/>
        <name val="Arial"/>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thin">
          <color indexed="64"/>
        </top>
        <bottom style="medium">
          <color indexed="64"/>
        </bottom>
      </border>
    </dxf>
    <dxf>
      <font>
        <b val="0"/>
        <strike val="0"/>
        <outline val="0"/>
        <shadow val="0"/>
        <u val="none"/>
        <vertAlign val="baseline"/>
        <sz val="8"/>
        <color auto="1"/>
        <name val="Arial"/>
        <scheme val="none"/>
      </font>
    </dxf>
    <dxf>
      <border>
        <bottom style="thin">
          <color indexed="64"/>
        </bottom>
      </border>
    </dxf>
    <dxf>
      <font>
        <strike val="0"/>
        <outline val="0"/>
        <shadow val="0"/>
        <u val="none"/>
        <vertAlign val="baseline"/>
        <sz val="16"/>
        <color theme="1"/>
        <name val="Aptos Narrow"/>
        <scheme val="minor"/>
      </font>
      <numFmt numFmtId="187" formatCode="0.0\ &quot;ml/kg/day&quot;"/>
      <fill>
        <patternFill patternType="none">
          <fgColor indexed="64"/>
          <bgColor auto="1"/>
        </patternFill>
      </fill>
      <border diagonalUp="0" diagonalDown="0">
        <left style="thin">
          <color indexed="64"/>
        </left>
        <right/>
        <top/>
        <bottom/>
        <vertical/>
        <horizontal/>
      </border>
    </dxf>
    <dxf>
      <font>
        <strike val="0"/>
        <outline val="0"/>
        <shadow val="0"/>
        <u val="none"/>
        <vertAlign val="baseline"/>
        <sz val="16"/>
        <color theme="1"/>
        <name val="Aptos Narrow"/>
        <scheme val="minor"/>
      </font>
      <numFmt numFmtId="184" formatCode="0.00\ &quot;ml/hour&quot;"/>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6"/>
        <color theme="1"/>
        <name val="Aptos Narrow"/>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6"/>
        <color theme="1"/>
        <name val="Aptos Narrow"/>
        <scheme val="minor"/>
      </font>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6"/>
        <color theme="1"/>
        <name val="Aptos Narrow"/>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strike val="0"/>
        <outline val="0"/>
        <shadow val="0"/>
        <u val="none"/>
        <vertAlign val="baseline"/>
        <sz val="16"/>
        <color theme="1"/>
        <name val="Aptos Narrow"/>
        <scheme val="minor"/>
      </font>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6"/>
        <color theme="1"/>
        <name val="Aptos Narrow"/>
        <scheme val="minor"/>
      </font>
    </dxf>
    <dxf>
      <border outline="0">
        <bottom style="thin">
          <color indexed="64"/>
        </bottom>
      </border>
    </dxf>
    <dxf>
      <font>
        <b/>
        <i val="0"/>
        <strike val="0"/>
        <condense val="0"/>
        <extend val="0"/>
        <outline val="0"/>
        <shadow val="0"/>
        <u val="none"/>
        <vertAlign val="baseline"/>
        <sz val="16"/>
        <color theme="1"/>
        <name val="Aptos Narrow"/>
        <scheme val="minor"/>
      </font>
      <border diagonalUp="0" diagonalDown="0" outline="0">
        <left style="thin">
          <color indexed="64"/>
        </left>
        <right style="thin">
          <color indexed="64"/>
        </right>
        <top/>
        <bottom/>
      </border>
    </dxf>
  </dxfs>
  <tableStyles count="0" defaultTableStyle="TableStyleMedium2" defaultPivotStyle="PivotStyleLight16"/>
  <colors>
    <mruColors>
      <color rgb="FFFFFFCC"/>
      <color rgb="FFEBF3FB"/>
      <color rgb="FF99CCFF"/>
      <color rgb="FFFFCC66"/>
      <color rgb="FF538CFF"/>
      <color rgb="FF377AFF"/>
      <color rgb="FF3264C8"/>
      <color rgb="FF8BB2D9"/>
      <color rgb="FFCDF2FF"/>
      <color rgb="FFE7E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1806051</xdr:colOff>
      <xdr:row>5</xdr:row>
      <xdr:rowOff>19050</xdr:rowOff>
    </xdr:to>
    <xdr:pic>
      <xdr:nvPicPr>
        <xdr:cNvPr id="2" name="Picture 1">
          <a:extLst>
            <a:ext uri="{FF2B5EF4-FFF2-40B4-BE49-F238E27FC236}">
              <a16:creationId xmlns:a16="http://schemas.microsoft.com/office/drawing/2014/main" id="{AC8901B2-3703-495C-A068-50B36DB99D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0"/>
          <a:ext cx="1806051"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109969</xdr:colOff>
      <xdr:row>4</xdr:row>
      <xdr:rowOff>314326</xdr:rowOff>
    </xdr:from>
    <xdr:to>
      <xdr:col>11</xdr:col>
      <xdr:colOff>635371</xdr:colOff>
      <xdr:row>10</xdr:row>
      <xdr:rowOff>266700</xdr:rowOff>
    </xdr:to>
    <xdr:pic>
      <xdr:nvPicPr>
        <xdr:cNvPr id="2" name="Picture 1">
          <a:extLst>
            <a:ext uri="{FF2B5EF4-FFF2-40B4-BE49-F238E27FC236}">
              <a16:creationId xmlns:a16="http://schemas.microsoft.com/office/drawing/2014/main" id="{D4D1F5EA-D4AA-73B6-55D2-7BE5C39C9A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25669" y="981076"/>
          <a:ext cx="2992377" cy="16097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addenbrookes.nhs.uk\root\Pharmacy\Infusion%20standardisation\PaNDR%20drug%20calculator\PaNDR%20neonatal%20dose%20calculator%20version%20(infusion%20standardis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40">
          <cell r="AM40" t="str">
            <v>Error please check inputs</v>
          </cell>
        </row>
      </sheetData>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BLFrontPageDrugs" displayName="TBLFrontPageDrugs" ref="K21:P34" totalsRowShown="0" headerRowDxfId="28" dataDxfId="26" headerRowBorderDxfId="27" tableBorderDxfId="25" totalsRowBorderDxfId="24">
  <autoFilter ref="K21:P34"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Drug" dataDxfId="23"/>
    <tableColumn id="2" xr3:uid="{00000000-0010-0000-0000-000002000000}" name="Concentration" dataDxfId="22"/>
    <tableColumn id="3" xr3:uid="{00000000-0010-0000-0000-000003000000}" name="Dose" dataDxfId="21"/>
    <tableColumn id="4" xr3:uid="{00000000-0010-0000-0000-000004000000}" name="Units" dataDxfId="20">
      <calculatedColumnFormula>_xlfn.IFNA(VLOOKUP(K22,'Background info'!$S$5:$X$25,6,TRUE),"")</calculatedColumnFormula>
    </tableColumn>
    <tableColumn id="5" xr3:uid="{00000000-0010-0000-0000-000005000000}" name="Rate ml/hr" dataDxfId="19">
      <calculatedColumnFormula>IFERROR(VLOOKUP(TBLFrontPageDrugs[[#This Row],[Drug]]&amp;TBLFrontPageDrugs[[#This Row],[Concentration]],'Background info'!$B$5:$H$70,7,0),0)</calculatedColumnFormula>
    </tableColumn>
    <tableColumn id="7" xr3:uid="{00000000-0010-0000-0000-000007000000}" name="Equivalent fluid volume (ml/kg/day)" dataDxfId="18">
      <calculatedColumnFormula>( TBLFrontPageDrugs[[#This Row],[Rate ml/hr]]*24)/Inputweight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BLDgConcs" displayName="TBLDgConcs" ref="C4:H70" totalsRowShown="0" dataDxfId="16" headerRowBorderDxfId="17" tableBorderDxfId="15">
  <autoFilter ref="C4:H70" xr:uid="{00000000-0009-0000-0100-000005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Drug" dataDxfId="14"/>
    <tableColumn id="7" xr3:uid="{00000000-0010-0000-0100-000007000000}" name="Amount of drug in a syringe" dataDxfId="13"/>
    <tableColumn id="5" xr3:uid="{00000000-0010-0000-0100-000005000000}" name="Concentration" dataDxfId="12"/>
    <tableColumn id="4" xr3:uid="{00000000-0010-0000-0100-000004000000}" name="Usual dose range" dataDxfId="11"/>
    <tableColumn id="6" xr3:uid="{00000000-0010-0000-0100-000006000000}" name="Dose " dataDxfId="10">
      <calculatedColumnFormula>(VLOOKUP(TBLDgConcs[[#This Row],[Drug]]&amp;TBLDgConcs[[#This Row],[Amount of drug in a syringe]],'Infusion calculator'!$J$22:$N$34,4,0))</calculatedColumnFormula>
    </tableColumn>
    <tableColumn id="2" xr3:uid="{00000000-0010-0000-0100-000002000000}" name="Rate (ml/hr)" dataDxfId="9">
      <calculatedColumnFormula>((TBLDgConcs[[#This Row],[Dose ]]*Milligrams_in_a_microgram*Minutes_in_hour)/TBLDgConcs[[#This Row],[Concentration]])*FinalVolin20mL*Inputweight</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DrugData" displayName="DrugData" ref="S4:X26" totalsRowShown="0" headerRowDxfId="8">
  <autoFilter ref="S4:X26"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Drug" dataDxfId="7"/>
    <tableColumn id="2" xr3:uid="{00000000-0010-0000-0200-000002000000}" name="Conc1"/>
    <tableColumn id="3" xr3:uid="{00000000-0010-0000-0200-000003000000}" name="Conc2"/>
    <tableColumn id="4" xr3:uid="{00000000-0010-0000-0200-000004000000}" name="Conc3"/>
    <tableColumn id="5" xr3:uid="{00000000-0010-0000-0200-000005000000}" name="Conc 4" dataDxfId="6"/>
    <tableColumn id="6" xr3:uid="{00000000-0010-0000-0200-000006000000}" name="Format"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249977111117893"/>
  </sheetPr>
  <dimension ref="B1:G111"/>
  <sheetViews>
    <sheetView tabSelected="1" workbookViewId="0">
      <selection activeCell="B6" sqref="B6"/>
    </sheetView>
  </sheetViews>
  <sheetFormatPr defaultRowHeight="14.4" x14ac:dyDescent="0.3"/>
  <cols>
    <col min="1" max="1" width="3.6640625" customWidth="1"/>
    <col min="2" max="2" width="61.88671875" customWidth="1"/>
    <col min="3" max="3" width="25.88671875" customWidth="1"/>
    <col min="4" max="4" width="26.6640625" customWidth="1"/>
    <col min="5" max="5" width="34.6640625" customWidth="1"/>
    <col min="6" max="6" width="16.5546875" customWidth="1"/>
    <col min="7" max="7" width="3.33203125" customWidth="1"/>
  </cols>
  <sheetData>
    <row r="1" spans="2:7" x14ac:dyDescent="0.3">
      <c r="B1" s="107"/>
      <c r="C1" s="107"/>
      <c r="D1" s="107"/>
      <c r="E1" s="107"/>
      <c r="F1" s="107"/>
      <c r="G1" s="107"/>
    </row>
    <row r="2" spans="2:7" x14ac:dyDescent="0.3">
      <c r="B2" s="107"/>
      <c r="C2" s="107"/>
      <c r="D2" s="107"/>
      <c r="E2" s="107"/>
      <c r="F2" s="107"/>
      <c r="G2" s="107"/>
    </row>
    <row r="3" spans="2:7" x14ac:dyDescent="0.3">
      <c r="B3" s="107"/>
      <c r="C3" s="107"/>
      <c r="D3" s="107"/>
      <c r="E3" s="107"/>
      <c r="F3" s="107"/>
      <c r="G3" s="107"/>
    </row>
    <row r="4" spans="2:7" x14ac:dyDescent="0.3">
      <c r="B4" s="107"/>
      <c r="C4" s="107" t="s">
        <v>179</v>
      </c>
      <c r="D4" s="107"/>
      <c r="E4" s="107"/>
      <c r="F4" s="107"/>
      <c r="G4" s="107"/>
    </row>
    <row r="5" spans="2:7" x14ac:dyDescent="0.3">
      <c r="B5" s="107"/>
      <c r="C5" s="107"/>
      <c r="D5" s="107"/>
      <c r="E5" s="107"/>
      <c r="F5" s="107"/>
      <c r="G5" s="107"/>
    </row>
    <row r="6" spans="2:7" x14ac:dyDescent="0.3">
      <c r="B6" s="107"/>
      <c r="C6" s="107"/>
      <c r="D6" s="107"/>
      <c r="E6" s="107"/>
      <c r="F6" s="107"/>
      <c r="G6" s="107"/>
    </row>
    <row r="7" spans="2:7" x14ac:dyDescent="0.3">
      <c r="B7" s="247" t="s">
        <v>164</v>
      </c>
      <c r="C7" s="248"/>
      <c r="D7" s="248"/>
      <c r="E7" s="248"/>
      <c r="F7" s="107"/>
      <c r="G7" s="107"/>
    </row>
    <row r="8" spans="2:7" x14ac:dyDescent="0.3">
      <c r="B8" s="248"/>
      <c r="C8" s="248"/>
      <c r="D8" s="248"/>
      <c r="E8" s="248"/>
      <c r="F8" s="107"/>
      <c r="G8" s="107"/>
    </row>
    <row r="9" spans="2:7" x14ac:dyDescent="0.3">
      <c r="B9" s="248"/>
      <c r="C9" s="248"/>
      <c r="D9" s="248"/>
      <c r="E9" s="248"/>
      <c r="F9" s="107"/>
      <c r="G9" s="107"/>
    </row>
    <row r="10" spans="2:7" x14ac:dyDescent="0.3">
      <c r="B10" s="248"/>
      <c r="C10" s="248"/>
      <c r="D10" s="248"/>
      <c r="E10" s="248"/>
      <c r="F10" s="107"/>
      <c r="G10" s="107"/>
    </row>
    <row r="11" spans="2:7" x14ac:dyDescent="0.3">
      <c r="B11" s="227"/>
      <c r="C11" s="227"/>
      <c r="D11" s="227"/>
      <c r="E11" s="227"/>
      <c r="F11" s="107"/>
      <c r="G11" s="107"/>
    </row>
    <row r="12" spans="2:7" x14ac:dyDescent="0.3">
      <c r="B12" s="227"/>
      <c r="C12" s="227"/>
      <c r="D12" s="227"/>
      <c r="E12" s="227"/>
      <c r="F12" s="107"/>
      <c r="G12" s="107"/>
    </row>
    <row r="13" spans="2:7" x14ac:dyDescent="0.3">
      <c r="B13" s="107"/>
      <c r="C13" s="107"/>
      <c r="D13" s="107"/>
      <c r="E13" s="107"/>
      <c r="F13" s="107"/>
      <c r="G13" s="107"/>
    </row>
    <row r="14" spans="2:7" ht="15.6" x14ac:dyDescent="0.3">
      <c r="B14" s="108" t="s">
        <v>125</v>
      </c>
      <c r="C14" s="107"/>
      <c r="D14" s="107"/>
      <c r="E14" s="107"/>
      <c r="F14" s="107"/>
      <c r="G14" s="107"/>
    </row>
    <row r="15" spans="2:7" x14ac:dyDescent="0.3">
      <c r="B15" s="107"/>
      <c r="C15" s="107"/>
      <c r="D15" s="107"/>
      <c r="E15" s="107"/>
      <c r="F15" s="107"/>
      <c r="G15" s="107"/>
    </row>
    <row r="16" spans="2:7" ht="15.6" x14ac:dyDescent="0.3">
      <c r="B16" s="109" t="s">
        <v>119</v>
      </c>
      <c r="C16" s="107"/>
      <c r="D16" s="107"/>
      <c r="E16" s="107"/>
      <c r="F16" s="107"/>
      <c r="G16" s="107"/>
    </row>
    <row r="17" spans="2:7" x14ac:dyDescent="0.3">
      <c r="B17" s="107" t="s">
        <v>165</v>
      </c>
      <c r="C17" s="107"/>
      <c r="D17" s="107"/>
      <c r="E17" s="107"/>
      <c r="F17" s="107"/>
      <c r="G17" s="107"/>
    </row>
    <row r="18" spans="2:7" x14ac:dyDescent="0.3">
      <c r="B18" s="107"/>
      <c r="C18" s="107"/>
      <c r="D18" s="107"/>
      <c r="E18" s="107"/>
      <c r="F18" s="107"/>
      <c r="G18" s="107"/>
    </row>
    <row r="19" spans="2:7" x14ac:dyDescent="0.3">
      <c r="B19" s="249" t="s">
        <v>120</v>
      </c>
      <c r="C19" s="249"/>
      <c r="D19" s="249"/>
      <c r="E19" s="249"/>
      <c r="F19" s="249"/>
      <c r="G19" s="107"/>
    </row>
    <row r="20" spans="2:7" x14ac:dyDescent="0.3">
      <c r="B20" s="249"/>
      <c r="C20" s="249"/>
      <c r="D20" s="249"/>
      <c r="E20" s="249"/>
      <c r="F20" s="249"/>
      <c r="G20" s="107"/>
    </row>
    <row r="21" spans="2:7" x14ac:dyDescent="0.3">
      <c r="B21" s="107"/>
      <c r="C21" s="107"/>
      <c r="D21" s="107"/>
      <c r="E21" s="107"/>
      <c r="F21" s="107"/>
      <c r="G21" s="107"/>
    </row>
    <row r="22" spans="2:7" x14ac:dyDescent="0.3">
      <c r="B22" s="250" t="s">
        <v>122</v>
      </c>
      <c r="C22" s="251"/>
      <c r="D22" s="251"/>
      <c r="E22" s="251"/>
      <c r="F22" s="251"/>
      <c r="G22" s="107"/>
    </row>
    <row r="23" spans="2:7" x14ac:dyDescent="0.3">
      <c r="B23" s="251"/>
      <c r="C23" s="251"/>
      <c r="D23" s="251"/>
      <c r="E23" s="251"/>
      <c r="F23" s="251"/>
      <c r="G23" s="107"/>
    </row>
    <row r="24" spans="2:7" x14ac:dyDescent="0.3">
      <c r="B24" s="251"/>
      <c r="C24" s="251"/>
      <c r="D24" s="251"/>
      <c r="E24" s="251"/>
      <c r="F24" s="251"/>
      <c r="G24" s="107"/>
    </row>
    <row r="25" spans="2:7" x14ac:dyDescent="0.3">
      <c r="B25" s="251"/>
      <c r="C25" s="251"/>
      <c r="D25" s="251"/>
      <c r="E25" s="251"/>
      <c r="F25" s="251"/>
      <c r="G25" s="107"/>
    </row>
    <row r="26" spans="2:7" x14ac:dyDescent="0.3">
      <c r="B26" s="252"/>
      <c r="C26" s="252"/>
      <c r="D26" s="252"/>
      <c r="E26" s="252"/>
      <c r="F26" s="252"/>
      <c r="G26" s="107"/>
    </row>
    <row r="27" spans="2:7" x14ac:dyDescent="0.3">
      <c r="B27" s="253" t="s">
        <v>123</v>
      </c>
      <c r="C27" s="254"/>
      <c r="D27" s="254"/>
      <c r="E27" s="254"/>
      <c r="F27" s="254"/>
      <c r="G27" s="107"/>
    </row>
    <row r="28" spans="2:7" x14ac:dyDescent="0.3">
      <c r="B28" s="254"/>
      <c r="C28" s="254"/>
      <c r="D28" s="254"/>
      <c r="E28" s="254"/>
      <c r="F28" s="254"/>
      <c r="G28" s="107"/>
    </row>
    <row r="29" spans="2:7" x14ac:dyDescent="0.3">
      <c r="B29" s="255"/>
      <c r="C29" s="255"/>
      <c r="D29" s="255"/>
      <c r="E29" s="255"/>
      <c r="F29" s="255"/>
      <c r="G29" s="107"/>
    </row>
    <row r="30" spans="2:7" x14ac:dyDescent="0.3">
      <c r="B30" s="107"/>
      <c r="C30" s="107"/>
      <c r="D30" s="107"/>
      <c r="E30" s="107"/>
      <c r="F30" s="107"/>
      <c r="G30" s="107"/>
    </row>
    <row r="31" spans="2:7" x14ac:dyDescent="0.3">
      <c r="B31" s="246" t="s">
        <v>124</v>
      </c>
      <c r="C31" s="246"/>
      <c r="D31" s="246"/>
      <c r="E31" s="246"/>
      <c r="F31" s="246"/>
      <c r="G31" s="107"/>
    </row>
    <row r="32" spans="2:7" x14ac:dyDescent="0.3">
      <c r="B32" s="246"/>
      <c r="C32" s="246"/>
      <c r="D32" s="246"/>
      <c r="E32" s="246"/>
      <c r="F32" s="246"/>
      <c r="G32" s="107"/>
    </row>
    <row r="33" spans="2:7" x14ac:dyDescent="0.3">
      <c r="B33" s="107"/>
      <c r="C33" s="107"/>
      <c r="D33" s="107"/>
      <c r="E33" s="107"/>
      <c r="F33" s="107"/>
      <c r="G33" s="107"/>
    </row>
    <row r="34" spans="2:7" ht="15.6" x14ac:dyDescent="0.3">
      <c r="B34" s="167" t="s">
        <v>128</v>
      </c>
      <c r="C34" s="107"/>
      <c r="D34" s="107"/>
      <c r="E34" s="107"/>
      <c r="F34" s="107"/>
      <c r="G34" s="107"/>
    </row>
    <row r="35" spans="2:7" ht="4.5" customHeight="1" x14ac:dyDescent="0.3">
      <c r="B35" s="167"/>
      <c r="C35" s="107"/>
      <c r="D35" s="107"/>
      <c r="E35" s="107"/>
      <c r="F35" s="107"/>
      <c r="G35" s="107"/>
    </row>
    <row r="36" spans="2:7" ht="15.6" x14ac:dyDescent="0.3">
      <c r="B36" s="168" t="s">
        <v>137</v>
      </c>
      <c r="C36" s="107"/>
      <c r="D36" s="107"/>
      <c r="E36" s="107"/>
      <c r="F36" s="107"/>
      <c r="G36" s="107"/>
    </row>
    <row r="37" spans="2:7" ht="15.6" x14ac:dyDescent="0.3">
      <c r="B37" s="168" t="s">
        <v>129</v>
      </c>
      <c r="C37" s="107"/>
      <c r="D37" s="107"/>
      <c r="E37" s="107"/>
      <c r="F37" s="107"/>
      <c r="G37" s="107"/>
    </row>
    <row r="38" spans="2:7" ht="6.75" customHeight="1" x14ac:dyDescent="0.3">
      <c r="B38" s="168"/>
      <c r="C38" s="107"/>
      <c r="D38" s="107"/>
      <c r="E38" s="107"/>
      <c r="F38" s="107"/>
      <c r="G38" s="107"/>
    </row>
    <row r="39" spans="2:7" ht="15.6" x14ac:dyDescent="0.3">
      <c r="B39" s="169" t="s">
        <v>138</v>
      </c>
      <c r="C39" s="107"/>
      <c r="D39" s="107"/>
      <c r="E39" s="107"/>
      <c r="F39" s="107"/>
      <c r="G39" s="107"/>
    </row>
    <row r="40" spans="2:7" x14ac:dyDescent="0.3">
      <c r="B40" s="170" t="s">
        <v>130</v>
      </c>
      <c r="C40" s="107"/>
      <c r="D40" s="107"/>
      <c r="E40" s="107"/>
      <c r="F40" s="107"/>
      <c r="G40" s="107"/>
    </row>
    <row r="41" spans="2:7" x14ac:dyDescent="0.3">
      <c r="B41" s="170" t="s">
        <v>131</v>
      </c>
      <c r="C41" s="107"/>
      <c r="D41" s="107"/>
      <c r="E41" s="107"/>
      <c r="F41" s="107"/>
      <c r="G41" s="107"/>
    </row>
    <row r="42" spans="2:7" ht="6" customHeight="1" x14ac:dyDescent="0.3">
      <c r="B42" s="165"/>
      <c r="C42" s="107"/>
      <c r="D42" s="107"/>
      <c r="E42" s="107"/>
      <c r="F42" s="107"/>
      <c r="G42" s="107"/>
    </row>
    <row r="43" spans="2:7" x14ac:dyDescent="0.3">
      <c r="B43" s="171" t="s">
        <v>132</v>
      </c>
      <c r="C43" s="107"/>
      <c r="D43" s="107"/>
      <c r="E43" s="107"/>
      <c r="F43" s="107"/>
      <c r="G43" s="107"/>
    </row>
    <row r="44" spans="2:7" x14ac:dyDescent="0.3">
      <c r="B44" s="242" t="s">
        <v>162</v>
      </c>
      <c r="C44" s="241"/>
      <c r="D44" s="241"/>
      <c r="E44" s="241"/>
      <c r="F44" s="241"/>
      <c r="G44" s="107"/>
    </row>
    <row r="45" spans="2:7" x14ac:dyDescent="0.3">
      <c r="B45" s="241"/>
      <c r="C45" s="241"/>
      <c r="D45" s="241"/>
      <c r="E45" s="241"/>
      <c r="F45" s="241"/>
      <c r="G45" s="107"/>
    </row>
    <row r="46" spans="2:7" ht="6.75" customHeight="1" x14ac:dyDescent="0.3">
      <c r="B46" s="165"/>
      <c r="C46" s="107"/>
      <c r="D46" s="107"/>
      <c r="E46" s="107"/>
      <c r="F46" s="107"/>
      <c r="G46" s="107"/>
    </row>
    <row r="47" spans="2:7" x14ac:dyDescent="0.3">
      <c r="B47" s="171" t="s">
        <v>133</v>
      </c>
      <c r="C47" s="107"/>
      <c r="D47" s="107"/>
      <c r="E47" s="107"/>
      <c r="F47" s="107"/>
      <c r="G47" s="107"/>
    </row>
    <row r="48" spans="2:7" x14ac:dyDescent="0.3">
      <c r="B48" s="170" t="s">
        <v>134</v>
      </c>
      <c r="C48" s="107"/>
      <c r="D48" s="107"/>
      <c r="E48" s="107"/>
      <c r="F48" s="107"/>
      <c r="G48" s="107"/>
    </row>
    <row r="49" spans="2:7" x14ac:dyDescent="0.3">
      <c r="B49" s="170" t="s">
        <v>135</v>
      </c>
      <c r="C49" s="107"/>
      <c r="D49" s="107"/>
      <c r="E49" s="107"/>
      <c r="F49" s="107"/>
      <c r="G49" s="107"/>
    </row>
    <row r="50" spans="2:7" x14ac:dyDescent="0.3">
      <c r="B50" s="165"/>
      <c r="C50" s="107"/>
      <c r="D50" s="107"/>
      <c r="E50" s="107"/>
      <c r="F50" s="107"/>
      <c r="G50" s="107"/>
    </row>
    <row r="51" spans="2:7" x14ac:dyDescent="0.3">
      <c r="B51" s="165"/>
      <c r="C51" s="107"/>
      <c r="D51" s="107"/>
      <c r="E51" s="107"/>
      <c r="F51" s="107"/>
      <c r="G51" s="107"/>
    </row>
    <row r="52" spans="2:7" ht="18" x14ac:dyDescent="0.35">
      <c r="B52" s="243" t="s">
        <v>136</v>
      </c>
      <c r="C52" s="244"/>
      <c r="D52" s="244"/>
      <c r="E52" s="244"/>
      <c r="F52" s="244"/>
      <c r="G52" s="107"/>
    </row>
    <row r="53" spans="2:7" ht="8.25" customHeight="1" x14ac:dyDescent="0.3">
      <c r="B53" s="107"/>
      <c r="C53" s="107"/>
      <c r="D53" s="107"/>
      <c r="E53" s="107"/>
      <c r="F53" s="107"/>
      <c r="G53" s="107"/>
    </row>
    <row r="54" spans="2:7" ht="15.6" x14ac:dyDescent="0.3">
      <c r="B54" s="166" t="s">
        <v>139</v>
      </c>
      <c r="C54" s="107"/>
      <c r="D54" s="107"/>
      <c r="E54" s="107"/>
      <c r="F54" s="107"/>
      <c r="G54" s="107"/>
    </row>
    <row r="55" spans="2:7" ht="7.5" customHeight="1" x14ac:dyDescent="0.3">
      <c r="B55" s="166"/>
      <c r="C55" s="107"/>
      <c r="D55" s="107"/>
      <c r="E55" s="107"/>
      <c r="F55" s="107"/>
      <c r="G55" s="107"/>
    </row>
    <row r="56" spans="2:7" ht="15.6" x14ac:dyDescent="0.3">
      <c r="B56" s="166" t="s">
        <v>140</v>
      </c>
      <c r="C56" s="107"/>
      <c r="D56" s="107"/>
      <c r="E56" s="107"/>
      <c r="F56" s="107"/>
      <c r="G56" s="107"/>
    </row>
    <row r="57" spans="2:7" ht="15.6" x14ac:dyDescent="0.3">
      <c r="B57" s="166" t="s">
        <v>141</v>
      </c>
      <c r="C57" s="107"/>
      <c r="D57" s="107"/>
      <c r="E57" s="107"/>
      <c r="F57" s="107"/>
      <c r="G57" s="107"/>
    </row>
    <row r="58" spans="2:7" ht="15.6" x14ac:dyDescent="0.3">
      <c r="B58" s="166" t="s">
        <v>142</v>
      </c>
      <c r="C58" s="107"/>
      <c r="D58" s="107"/>
      <c r="E58" s="107"/>
      <c r="F58" s="107"/>
      <c r="G58" s="107"/>
    </row>
    <row r="59" spans="2:7" ht="15.6" x14ac:dyDescent="0.3">
      <c r="B59" s="166" t="s">
        <v>143</v>
      </c>
      <c r="C59" s="107"/>
      <c r="D59" s="107"/>
      <c r="E59" s="107"/>
      <c r="F59" s="107"/>
      <c r="G59" s="107"/>
    </row>
    <row r="60" spans="2:7" ht="15.6" x14ac:dyDescent="0.3">
      <c r="B60" s="166" t="s">
        <v>144</v>
      </c>
      <c r="C60" s="107"/>
      <c r="D60" s="107"/>
      <c r="E60" s="107"/>
      <c r="F60" s="107"/>
      <c r="G60" s="107"/>
    </row>
    <row r="61" spans="2:7" ht="33.75" customHeight="1" x14ac:dyDescent="0.3">
      <c r="B61" s="107"/>
      <c r="C61" s="107"/>
      <c r="D61" s="107"/>
      <c r="E61" s="107"/>
      <c r="F61" s="107"/>
      <c r="G61" s="107"/>
    </row>
    <row r="62" spans="2:7" ht="17.399999999999999" x14ac:dyDescent="0.3">
      <c r="B62" s="243" t="s">
        <v>145</v>
      </c>
      <c r="C62" s="243"/>
      <c r="D62" s="243"/>
      <c r="E62" s="243"/>
      <c r="F62" s="243"/>
      <c r="G62" s="107"/>
    </row>
    <row r="63" spans="2:7" ht="8.25" customHeight="1" x14ac:dyDescent="0.3">
      <c r="B63" s="166"/>
      <c r="C63" s="107"/>
      <c r="D63" s="107"/>
      <c r="E63" s="107"/>
      <c r="F63" s="107"/>
      <c r="G63" s="107"/>
    </row>
    <row r="64" spans="2:7" ht="15.6" x14ac:dyDescent="0.3">
      <c r="B64" s="166" t="s">
        <v>139</v>
      </c>
      <c r="C64" s="107"/>
      <c r="D64" s="107"/>
      <c r="E64" s="107"/>
      <c r="F64" s="107"/>
      <c r="G64" s="107"/>
    </row>
    <row r="65" spans="2:7" ht="15.6" x14ac:dyDescent="0.3">
      <c r="B65" s="166"/>
      <c r="C65" s="107"/>
      <c r="D65" s="107"/>
      <c r="E65" s="107"/>
      <c r="F65" s="107"/>
      <c r="G65" s="107"/>
    </row>
    <row r="66" spans="2:7" ht="15.6" x14ac:dyDescent="0.3">
      <c r="B66" s="166" t="s">
        <v>146</v>
      </c>
      <c r="C66" s="107"/>
      <c r="D66" s="107"/>
      <c r="E66" s="107"/>
      <c r="F66" s="107"/>
      <c r="G66" s="107"/>
    </row>
    <row r="67" spans="2:7" ht="15.6" x14ac:dyDescent="0.3">
      <c r="B67" s="166"/>
      <c r="C67" s="107"/>
      <c r="D67" s="107"/>
      <c r="E67" s="107"/>
      <c r="F67" s="107"/>
      <c r="G67" s="107"/>
    </row>
    <row r="68" spans="2:7" x14ac:dyDescent="0.3">
      <c r="B68" s="240" t="s">
        <v>158</v>
      </c>
      <c r="C68" s="241"/>
      <c r="D68" s="241"/>
      <c r="E68" s="241"/>
      <c r="F68" s="241"/>
      <c r="G68" s="107"/>
    </row>
    <row r="69" spans="2:7" x14ac:dyDescent="0.3">
      <c r="B69" s="241"/>
      <c r="C69" s="241"/>
      <c r="D69" s="241"/>
      <c r="E69" s="241"/>
      <c r="F69" s="241"/>
      <c r="G69" s="107"/>
    </row>
    <row r="70" spans="2:7" ht="30.75" customHeight="1" x14ac:dyDescent="0.3">
      <c r="B70" s="166"/>
      <c r="C70" s="107"/>
      <c r="D70" s="107"/>
      <c r="E70" s="107"/>
      <c r="F70" s="107"/>
      <c r="G70" s="107"/>
    </row>
    <row r="71" spans="2:7" ht="18" x14ac:dyDescent="0.35">
      <c r="B71" s="243" t="s">
        <v>147</v>
      </c>
      <c r="C71" s="245"/>
      <c r="D71" s="245"/>
      <c r="E71" s="245"/>
      <c r="F71" s="245"/>
      <c r="G71" s="107"/>
    </row>
    <row r="72" spans="2:7" ht="7.5" customHeight="1" x14ac:dyDescent="0.3">
      <c r="B72" s="166"/>
      <c r="C72" s="107"/>
      <c r="D72" s="107"/>
      <c r="E72" s="107"/>
      <c r="F72" s="107"/>
      <c r="G72" s="107"/>
    </row>
    <row r="73" spans="2:7" ht="15.6" x14ac:dyDescent="0.3">
      <c r="B73" s="166" t="s">
        <v>139</v>
      </c>
      <c r="C73" s="107"/>
      <c r="D73" s="107"/>
      <c r="E73" s="107"/>
      <c r="F73" s="107"/>
      <c r="G73" s="107"/>
    </row>
    <row r="74" spans="2:7" ht="15.6" x14ac:dyDescent="0.3">
      <c r="B74" s="166"/>
      <c r="C74" s="107"/>
      <c r="D74" s="107"/>
      <c r="E74" s="107"/>
      <c r="F74" s="107"/>
      <c r="G74" s="107"/>
    </row>
    <row r="75" spans="2:7" ht="15.6" x14ac:dyDescent="0.3">
      <c r="B75" s="166" t="s">
        <v>163</v>
      </c>
      <c r="C75" s="107"/>
      <c r="D75" s="107"/>
      <c r="E75" s="107"/>
      <c r="F75" s="107"/>
      <c r="G75" s="107"/>
    </row>
    <row r="76" spans="2:7" ht="15.6" x14ac:dyDescent="0.3">
      <c r="B76" s="166" t="s">
        <v>148</v>
      </c>
      <c r="C76" s="107"/>
      <c r="D76" s="107"/>
      <c r="E76" s="107"/>
      <c r="F76" s="107"/>
      <c r="G76" s="107"/>
    </row>
    <row r="77" spans="2:7" ht="15.6" x14ac:dyDescent="0.3">
      <c r="B77" s="166" t="s">
        <v>149</v>
      </c>
      <c r="C77" s="107"/>
      <c r="D77" s="107"/>
      <c r="E77" s="107"/>
      <c r="F77" s="107"/>
      <c r="G77" s="107"/>
    </row>
    <row r="78" spans="2:7" ht="15.6" x14ac:dyDescent="0.3">
      <c r="B78" s="166" t="s">
        <v>151</v>
      </c>
      <c r="C78" s="107"/>
      <c r="D78" s="107"/>
      <c r="E78" s="107"/>
      <c r="F78" s="107"/>
      <c r="G78" s="107"/>
    </row>
    <row r="79" spans="2:7" ht="28.5" customHeight="1" x14ac:dyDescent="0.3">
      <c r="B79" s="166"/>
      <c r="C79" s="107"/>
      <c r="D79" s="107"/>
      <c r="E79" s="107"/>
      <c r="F79" s="107"/>
      <c r="G79" s="107"/>
    </row>
    <row r="80" spans="2:7" ht="17.399999999999999" x14ac:dyDescent="0.3">
      <c r="B80" s="173" t="s">
        <v>152</v>
      </c>
      <c r="C80" s="174"/>
      <c r="D80" s="174"/>
      <c r="E80" s="174"/>
      <c r="F80" s="174"/>
      <c r="G80" s="107"/>
    </row>
    <row r="81" spans="2:7" ht="6.75" customHeight="1" x14ac:dyDescent="0.3">
      <c r="B81" s="166"/>
      <c r="C81" s="107"/>
      <c r="D81" s="107"/>
      <c r="E81" s="107"/>
      <c r="F81" s="107"/>
      <c r="G81" s="107"/>
    </row>
    <row r="82" spans="2:7" ht="15.6" x14ac:dyDescent="0.3">
      <c r="B82" s="166" t="s">
        <v>153</v>
      </c>
      <c r="C82" s="107"/>
      <c r="D82" s="107"/>
      <c r="E82" s="107"/>
      <c r="F82" s="107"/>
      <c r="G82" s="107"/>
    </row>
    <row r="83" spans="2:7" ht="4.5" customHeight="1" x14ac:dyDescent="0.3">
      <c r="B83" s="166"/>
      <c r="C83" s="107"/>
      <c r="D83" s="107"/>
      <c r="E83" s="107"/>
      <c r="F83" s="107"/>
      <c r="G83" s="107"/>
    </row>
    <row r="84" spans="2:7" ht="15.6" x14ac:dyDescent="0.3">
      <c r="B84" s="166" t="s">
        <v>154</v>
      </c>
      <c r="C84" s="107"/>
      <c r="D84" s="107"/>
      <c r="E84" s="107"/>
      <c r="F84" s="107"/>
      <c r="G84" s="107"/>
    </row>
    <row r="85" spans="2:7" ht="5.25" customHeight="1" x14ac:dyDescent="0.3">
      <c r="B85" s="166"/>
      <c r="C85" s="107"/>
      <c r="D85" s="107"/>
      <c r="E85" s="107"/>
      <c r="F85" s="107"/>
      <c r="G85" s="107"/>
    </row>
    <row r="86" spans="2:7" x14ac:dyDescent="0.3">
      <c r="B86" s="226" t="s">
        <v>155</v>
      </c>
      <c r="C86" s="227"/>
      <c r="D86" s="227"/>
      <c r="E86" s="227"/>
      <c r="F86" s="227"/>
      <c r="G86" s="107"/>
    </row>
    <row r="87" spans="2:7" x14ac:dyDescent="0.3">
      <c r="B87" s="227"/>
      <c r="C87" s="227"/>
      <c r="D87" s="227"/>
      <c r="E87" s="227"/>
      <c r="F87" s="227"/>
      <c r="G87" s="107"/>
    </row>
    <row r="88" spans="2:7" ht="15.6" x14ac:dyDescent="0.3">
      <c r="B88" s="166"/>
      <c r="C88" s="107"/>
      <c r="D88" s="107"/>
      <c r="E88" s="107"/>
      <c r="F88" s="107"/>
      <c r="G88" s="107"/>
    </row>
    <row r="89" spans="2:7" x14ac:dyDescent="0.3">
      <c r="B89" s="228" t="s">
        <v>156</v>
      </c>
      <c r="C89" s="229"/>
      <c r="D89" s="229"/>
      <c r="E89" s="229"/>
      <c r="F89" s="230"/>
      <c r="G89" s="107"/>
    </row>
    <row r="90" spans="2:7" ht="23.25" customHeight="1" x14ac:dyDescent="0.3">
      <c r="B90" s="231"/>
      <c r="C90" s="232"/>
      <c r="D90" s="232"/>
      <c r="E90" s="232"/>
      <c r="F90" s="233"/>
      <c r="G90" s="107"/>
    </row>
    <row r="91" spans="2:7" ht="15.6" x14ac:dyDescent="0.3">
      <c r="B91" s="166"/>
      <c r="C91" s="107"/>
      <c r="D91" s="107"/>
      <c r="E91" s="107"/>
      <c r="F91" s="107"/>
      <c r="G91" s="107"/>
    </row>
    <row r="92" spans="2:7" x14ac:dyDescent="0.3">
      <c r="B92" s="234" t="s">
        <v>157</v>
      </c>
      <c r="C92" s="235"/>
      <c r="D92" s="235"/>
      <c r="E92" s="235"/>
      <c r="F92" s="236"/>
      <c r="G92" s="107"/>
    </row>
    <row r="93" spans="2:7" ht="19.5" customHeight="1" x14ac:dyDescent="0.3">
      <c r="B93" s="237"/>
      <c r="C93" s="238"/>
      <c r="D93" s="238"/>
      <c r="E93" s="238"/>
      <c r="F93" s="239"/>
      <c r="G93" s="107"/>
    </row>
    <row r="94" spans="2:7" ht="15.6" x14ac:dyDescent="0.3">
      <c r="B94" s="166"/>
      <c r="C94" s="107"/>
      <c r="D94" s="107"/>
      <c r="E94" s="107"/>
      <c r="F94" s="107"/>
      <c r="G94" s="107"/>
    </row>
    <row r="95" spans="2:7" x14ac:dyDescent="0.3">
      <c r="B95" s="107"/>
      <c r="C95" s="107"/>
      <c r="D95" s="107"/>
      <c r="E95" s="107"/>
      <c r="F95" s="107"/>
      <c r="G95" s="107"/>
    </row>
    <row r="97" spans="2:7" ht="17.399999999999999" x14ac:dyDescent="0.3">
      <c r="B97" s="223" t="s">
        <v>186</v>
      </c>
      <c r="C97" s="224"/>
      <c r="D97" s="224"/>
      <c r="E97" s="224"/>
      <c r="F97" s="224"/>
      <c r="G97" s="107"/>
    </row>
    <row r="98" spans="2:7" x14ac:dyDescent="0.3">
      <c r="B98" s="107"/>
      <c r="C98" s="107"/>
      <c r="D98" s="107"/>
      <c r="E98" s="107"/>
      <c r="F98" s="107"/>
      <c r="G98" s="107"/>
    </row>
    <row r="99" spans="2:7" ht="15.6" x14ac:dyDescent="0.3">
      <c r="B99" s="166" t="s">
        <v>187</v>
      </c>
      <c r="C99" s="107"/>
      <c r="D99" s="107"/>
      <c r="E99" s="107"/>
      <c r="F99" s="107"/>
      <c r="G99" s="107"/>
    </row>
    <row r="100" spans="2:7" x14ac:dyDescent="0.3">
      <c r="B100" s="107"/>
      <c r="C100" s="107"/>
      <c r="D100" s="107"/>
      <c r="E100" s="107"/>
      <c r="F100" s="107"/>
      <c r="G100" s="107"/>
    </row>
    <row r="101" spans="2:7" ht="15.6" x14ac:dyDescent="0.3">
      <c r="B101" s="166" t="s">
        <v>188</v>
      </c>
      <c r="C101" s="107"/>
      <c r="D101" s="107"/>
      <c r="E101" s="107"/>
      <c r="F101" s="107"/>
      <c r="G101" s="107"/>
    </row>
    <row r="102" spans="2:7" ht="15.6" x14ac:dyDescent="0.3">
      <c r="B102" s="166" t="s">
        <v>189</v>
      </c>
      <c r="C102" s="107"/>
      <c r="D102" s="107"/>
      <c r="E102" s="107"/>
      <c r="F102" s="107"/>
      <c r="G102" s="107"/>
    </row>
    <row r="103" spans="2:7" x14ac:dyDescent="0.3">
      <c r="B103" s="107"/>
      <c r="C103" s="107"/>
      <c r="D103" s="107"/>
      <c r="E103" s="107"/>
      <c r="F103" s="107"/>
      <c r="G103" s="107"/>
    </row>
    <row r="104" spans="2:7" x14ac:dyDescent="0.3">
      <c r="B104" s="107"/>
      <c r="C104" s="107"/>
      <c r="D104" s="107"/>
      <c r="E104" s="107"/>
      <c r="F104" s="107"/>
      <c r="G104" s="107"/>
    </row>
    <row r="105" spans="2:7" x14ac:dyDescent="0.3">
      <c r="B105" s="107"/>
      <c r="C105" s="107"/>
      <c r="D105" s="107"/>
      <c r="E105" s="107"/>
      <c r="F105" s="107"/>
      <c r="G105" s="107"/>
    </row>
    <row r="106" spans="2:7" x14ac:dyDescent="0.3">
      <c r="B106" s="107"/>
      <c r="C106" s="107"/>
      <c r="D106" s="107"/>
      <c r="E106" s="107"/>
      <c r="F106" s="107"/>
      <c r="G106" s="107"/>
    </row>
    <row r="107" spans="2:7" x14ac:dyDescent="0.3">
      <c r="B107" s="107"/>
      <c r="C107" s="107"/>
      <c r="D107" s="107"/>
      <c r="E107" s="107"/>
      <c r="F107" s="107"/>
      <c r="G107" s="107"/>
    </row>
    <row r="108" spans="2:7" x14ac:dyDescent="0.3">
      <c r="B108" s="107"/>
      <c r="C108" s="107"/>
      <c r="D108" s="107"/>
      <c r="E108" s="107"/>
      <c r="F108" s="107"/>
      <c r="G108" s="107"/>
    </row>
    <row r="109" spans="2:7" x14ac:dyDescent="0.3">
      <c r="B109" s="107"/>
      <c r="C109" s="107"/>
      <c r="D109" s="107"/>
      <c r="E109" s="107"/>
      <c r="F109" s="107"/>
      <c r="G109" s="107"/>
    </row>
    <row r="110" spans="2:7" x14ac:dyDescent="0.3">
      <c r="B110" s="107"/>
      <c r="C110" s="107"/>
      <c r="D110" s="107"/>
      <c r="E110" s="107"/>
      <c r="F110" s="107"/>
      <c r="G110" s="107"/>
    </row>
    <row r="111" spans="2:7" x14ac:dyDescent="0.3">
      <c r="B111" s="107"/>
      <c r="C111" s="107"/>
      <c r="D111" s="107"/>
      <c r="E111" s="107"/>
      <c r="F111" s="107"/>
      <c r="G111" s="107"/>
    </row>
  </sheetData>
  <sheetProtection algorithmName="SHA-512" hashValue="i7DcQQgh4e2pGg77XwgfJedhJYnVhtlR/Ni80aDwFvgaH2F9/r+7GBwFH+AfO6/xUxSaF25qlfSY2O1uOMlkkA==" saltValue="QOAyTFhdBCVlCyAphtSaHA==" spinCount="100000" sheet="1" objects="1" scenarios="1"/>
  <mergeCells count="13">
    <mergeCell ref="B31:F32"/>
    <mergeCell ref="B7:E12"/>
    <mergeCell ref="B19:F20"/>
    <mergeCell ref="B22:F26"/>
    <mergeCell ref="B27:F29"/>
    <mergeCell ref="B86:F87"/>
    <mergeCell ref="B89:F90"/>
    <mergeCell ref="B92:F93"/>
    <mergeCell ref="B68:F69"/>
    <mergeCell ref="B44:F45"/>
    <mergeCell ref="B52:F52"/>
    <mergeCell ref="B62:F62"/>
    <mergeCell ref="B71:F7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79998168889431442"/>
    <pageSetUpPr fitToPage="1"/>
  </sheetPr>
  <dimension ref="A1:QP49"/>
  <sheetViews>
    <sheetView zoomScale="80" zoomScaleNormal="80" workbookViewId="0">
      <selection activeCell="P22" sqref="P22"/>
    </sheetView>
  </sheetViews>
  <sheetFormatPr defaultRowHeight="14.4" x14ac:dyDescent="0.3"/>
  <cols>
    <col min="1" max="1" width="3.44140625" style="92" customWidth="1"/>
    <col min="2" max="2" width="5.44140625" style="92" customWidth="1"/>
    <col min="3" max="3" width="34.88671875" style="92" customWidth="1"/>
    <col min="4" max="4" width="31.33203125" style="92" customWidth="1"/>
    <col min="5" max="5" width="44.5546875" style="93" customWidth="1"/>
    <col min="6" max="6" width="27.33203125" style="92" customWidth="1"/>
    <col min="7" max="7" width="2.44140625" style="92" customWidth="1"/>
    <col min="8" max="8" width="4.6640625" style="92" customWidth="1"/>
    <col min="9" max="9" width="2.33203125" style="92" customWidth="1"/>
    <col min="10" max="10" width="23.33203125" style="92" hidden="1" customWidth="1"/>
    <col min="11" max="11" width="37" style="92" customWidth="1"/>
    <col min="12" max="12" width="31.88671875" style="92" customWidth="1"/>
    <col min="13" max="13" width="29" style="92" customWidth="1"/>
    <col min="14" max="14" width="30.88671875" style="94" customWidth="1"/>
    <col min="15" max="16" width="30" style="92" customWidth="1"/>
    <col min="17" max="18" width="2" style="92" customWidth="1"/>
    <col min="19" max="458" width="9.109375" style="92"/>
  </cols>
  <sheetData>
    <row r="1" spans="2:14" s="92" customFormat="1" ht="6" customHeight="1" x14ac:dyDescent="0.3">
      <c r="E1" s="93"/>
      <c r="N1" s="94"/>
    </row>
    <row r="2" spans="2:14" s="92" customFormat="1" ht="29.25" customHeight="1" x14ac:dyDescent="0.65">
      <c r="B2" s="260" t="s">
        <v>118</v>
      </c>
      <c r="C2" s="261"/>
      <c r="D2" s="261"/>
      <c r="E2" s="261"/>
      <c r="F2" s="261"/>
      <c r="G2" s="261"/>
      <c r="H2" s="261"/>
      <c r="I2" s="261"/>
      <c r="J2" s="261"/>
      <c r="K2" s="261"/>
      <c r="N2" s="94"/>
    </row>
    <row r="3" spans="2:14" s="92" customFormat="1" ht="6.75" customHeight="1" thickBot="1" x14ac:dyDescent="0.35">
      <c r="E3" s="93"/>
      <c r="N3" s="94"/>
    </row>
    <row r="4" spans="2:14" s="92" customFormat="1" ht="6" customHeight="1" thickTop="1" x14ac:dyDescent="0.3">
      <c r="B4" s="110"/>
      <c r="C4" s="111"/>
      <c r="D4" s="111"/>
      <c r="E4" s="112"/>
      <c r="F4" s="111"/>
      <c r="G4" s="113"/>
      <c r="N4" s="94"/>
    </row>
    <row r="5" spans="2:14" s="92" customFormat="1" ht="25.8" x14ac:dyDescent="0.5">
      <c r="B5" s="114"/>
      <c r="C5" s="274" t="s">
        <v>126</v>
      </c>
      <c r="D5" s="274"/>
      <c r="E5" s="274"/>
      <c r="F5" s="115"/>
      <c r="G5" s="116"/>
      <c r="N5" s="94"/>
    </row>
    <row r="6" spans="2:14" s="92" customFormat="1" ht="15" thickBot="1" x14ac:dyDescent="0.35">
      <c r="B6" s="114"/>
      <c r="C6" s="115"/>
      <c r="D6" s="115"/>
      <c r="E6" s="117"/>
      <c r="F6" s="115"/>
      <c r="G6" s="116"/>
      <c r="N6" s="94"/>
    </row>
    <row r="7" spans="2:14" s="92" customFormat="1" ht="24.9" customHeight="1" thickBot="1" x14ac:dyDescent="0.45">
      <c r="B7" s="114"/>
      <c r="C7" s="118" t="s">
        <v>38</v>
      </c>
      <c r="D7" s="277"/>
      <c r="E7" s="278"/>
      <c r="F7" s="279"/>
      <c r="G7" s="123"/>
      <c r="H7" s="95"/>
      <c r="I7" s="95"/>
      <c r="N7" s="94"/>
    </row>
    <row r="8" spans="2:14" s="92" customFormat="1" ht="18.600000000000001" thickBot="1" x14ac:dyDescent="0.4">
      <c r="B8" s="114"/>
      <c r="C8" s="119"/>
      <c r="D8" s="142"/>
      <c r="E8" s="142"/>
      <c r="F8" s="142"/>
      <c r="G8" s="123"/>
      <c r="H8" s="95"/>
      <c r="I8" s="95"/>
      <c r="N8" s="94"/>
    </row>
    <row r="9" spans="2:14" s="92" customFormat="1" ht="24.9" customHeight="1" thickBot="1" x14ac:dyDescent="0.45">
      <c r="B9" s="114"/>
      <c r="C9" s="118" t="s">
        <v>121</v>
      </c>
      <c r="D9" s="175"/>
      <c r="E9" s="142"/>
      <c r="F9" s="142"/>
      <c r="G9" s="123"/>
      <c r="H9" s="95"/>
      <c r="I9" s="95"/>
      <c r="N9" s="94"/>
    </row>
    <row r="10" spans="2:14" s="92" customFormat="1" ht="18.600000000000001" thickBot="1" x14ac:dyDescent="0.4">
      <c r="B10" s="114"/>
      <c r="C10" s="119"/>
      <c r="D10" s="142"/>
      <c r="E10" s="142"/>
      <c r="F10" s="142"/>
      <c r="G10" s="123"/>
      <c r="H10" s="95"/>
      <c r="I10" s="95"/>
      <c r="N10" s="94"/>
    </row>
    <row r="11" spans="2:14" s="92" customFormat="1" ht="24.9" customHeight="1" thickBot="1" x14ac:dyDescent="0.45">
      <c r="B11" s="114"/>
      <c r="C11" s="118" t="s">
        <v>39</v>
      </c>
      <c r="D11" s="175"/>
      <c r="E11" s="142"/>
      <c r="F11" s="142"/>
      <c r="G11" s="123"/>
      <c r="H11" s="95"/>
      <c r="I11" s="95"/>
      <c r="N11" s="94"/>
    </row>
    <row r="12" spans="2:14" s="92" customFormat="1" ht="18.600000000000001" thickBot="1" x14ac:dyDescent="0.4">
      <c r="B12" s="114"/>
      <c r="C12" s="119"/>
      <c r="D12" s="142"/>
      <c r="E12" s="142"/>
      <c r="F12" s="142"/>
      <c r="G12" s="123"/>
      <c r="H12" s="95"/>
      <c r="I12" s="95"/>
      <c r="N12" s="94"/>
    </row>
    <row r="13" spans="2:14" s="92" customFormat="1" ht="24.9" customHeight="1" thickBot="1" x14ac:dyDescent="0.45">
      <c r="B13" s="114"/>
      <c r="C13" s="118" t="s">
        <v>41</v>
      </c>
      <c r="D13" s="172"/>
      <c r="E13" s="143"/>
      <c r="F13" s="142"/>
      <c r="G13" s="123"/>
      <c r="H13" s="95"/>
      <c r="I13" s="95"/>
      <c r="K13" s="98" t="s">
        <v>180</v>
      </c>
      <c r="N13" s="94"/>
    </row>
    <row r="14" spans="2:14" s="92" customFormat="1" ht="18.600000000000001" thickBot="1" x14ac:dyDescent="0.4">
      <c r="B14" s="114"/>
      <c r="C14" s="119"/>
      <c r="D14" s="142"/>
      <c r="E14" s="142"/>
      <c r="F14" s="142"/>
      <c r="G14" s="123"/>
      <c r="H14" s="95"/>
      <c r="I14" s="95"/>
      <c r="N14" s="94"/>
    </row>
    <row r="15" spans="2:14" s="92" customFormat="1" ht="24.9" customHeight="1" thickBot="1" x14ac:dyDescent="0.45">
      <c r="B15" s="114"/>
      <c r="C15" s="118" t="s">
        <v>40</v>
      </c>
      <c r="D15" s="176"/>
      <c r="E15" s="144"/>
      <c r="F15" s="142"/>
      <c r="G15" s="123"/>
      <c r="H15" s="95"/>
      <c r="I15" s="95"/>
      <c r="N15" s="94"/>
    </row>
    <row r="16" spans="2:14" s="92" customFormat="1" ht="6" customHeight="1" thickBot="1" x14ac:dyDescent="0.4">
      <c r="B16" s="120"/>
      <c r="C16" s="121"/>
      <c r="D16" s="121"/>
      <c r="E16" s="122"/>
      <c r="F16" s="121"/>
      <c r="G16" s="124"/>
      <c r="H16" s="95"/>
      <c r="I16" s="95"/>
      <c r="N16" s="94"/>
    </row>
    <row r="17" spans="2:17" s="92" customFormat="1" ht="9" customHeight="1" thickTop="1" thickBot="1" x14ac:dyDescent="0.4">
      <c r="C17" s="95"/>
      <c r="D17" s="95"/>
      <c r="E17" s="96"/>
      <c r="F17" s="95"/>
      <c r="G17" s="95"/>
      <c r="H17" s="95"/>
      <c r="I17" s="148"/>
      <c r="J17" s="146"/>
      <c r="K17" s="159"/>
      <c r="L17" s="159"/>
      <c r="M17" s="159"/>
      <c r="N17" s="160"/>
      <c r="O17" s="159"/>
      <c r="P17" s="159"/>
      <c r="Q17" s="153"/>
    </row>
    <row r="18" spans="2:17" s="92" customFormat="1" ht="6" customHeight="1" thickTop="1" x14ac:dyDescent="0.35">
      <c r="B18" s="125"/>
      <c r="C18" s="126"/>
      <c r="D18" s="126"/>
      <c r="E18" s="137"/>
      <c r="F18" s="126"/>
      <c r="G18" s="132"/>
      <c r="H18" s="95"/>
      <c r="I18" s="149"/>
      <c r="J18" s="147"/>
      <c r="K18" s="161"/>
      <c r="L18" s="256" t="s">
        <v>177</v>
      </c>
      <c r="M18" s="257"/>
      <c r="N18" s="257"/>
      <c r="O18" s="257"/>
      <c r="P18" s="257"/>
      <c r="Q18" s="154"/>
    </row>
    <row r="19" spans="2:17" s="92" customFormat="1" ht="25.8" x14ac:dyDescent="0.5">
      <c r="B19" s="127"/>
      <c r="C19" s="139" t="s">
        <v>127</v>
      </c>
      <c r="D19" s="129"/>
      <c r="E19" s="138"/>
      <c r="F19" s="128"/>
      <c r="G19" s="133"/>
      <c r="H19" s="95"/>
      <c r="I19" s="149"/>
      <c r="J19" s="147"/>
      <c r="K19" s="163" t="s">
        <v>117</v>
      </c>
      <c r="L19" s="257"/>
      <c r="M19" s="257"/>
      <c r="N19" s="257"/>
      <c r="O19" s="257"/>
      <c r="P19" s="257"/>
      <c r="Q19" s="154"/>
    </row>
    <row r="20" spans="2:17" s="92" customFormat="1" ht="18.600000000000001" thickBot="1" x14ac:dyDescent="0.4">
      <c r="B20" s="127"/>
      <c r="C20" s="128"/>
      <c r="D20" s="128"/>
      <c r="E20" s="138"/>
      <c r="F20" s="128"/>
      <c r="G20" s="133"/>
      <c r="H20" s="95"/>
      <c r="I20" s="149"/>
      <c r="J20" s="147"/>
      <c r="K20" s="161"/>
      <c r="L20" s="161"/>
      <c r="M20" s="164"/>
      <c r="N20" s="162"/>
      <c r="O20" s="161"/>
      <c r="P20" s="161"/>
      <c r="Q20" s="154"/>
    </row>
    <row r="21" spans="2:17" s="92" customFormat="1" ht="27.9" customHeight="1" thickBot="1" x14ac:dyDescent="0.5">
      <c r="B21" s="127"/>
      <c r="C21" s="282" t="s">
        <v>42</v>
      </c>
      <c r="D21" s="283"/>
      <c r="E21" s="140"/>
      <c r="F21" s="128"/>
      <c r="G21" s="133"/>
      <c r="H21" s="95"/>
      <c r="I21" s="149"/>
      <c r="J21" s="97" t="s">
        <v>109</v>
      </c>
      <c r="K21" s="89" t="s">
        <v>1</v>
      </c>
      <c r="L21" s="90" t="s">
        <v>44</v>
      </c>
      <c r="M21" s="91" t="s">
        <v>97</v>
      </c>
      <c r="N21" s="87" t="s">
        <v>108</v>
      </c>
      <c r="O21" s="91" t="s">
        <v>45</v>
      </c>
      <c r="P21" s="177" t="s">
        <v>161</v>
      </c>
      <c r="Q21" s="154"/>
    </row>
    <row r="22" spans="2:17" s="92" customFormat="1" ht="21.6" thickBot="1" x14ac:dyDescent="0.4">
      <c r="B22" s="127"/>
      <c r="C22" s="129"/>
      <c r="D22" s="128"/>
      <c r="E22" s="136"/>
      <c r="F22" s="128"/>
      <c r="G22" s="133"/>
      <c r="H22" s="95"/>
      <c r="I22" s="149"/>
      <c r="J22" s="98" t="str">
        <f>TBLFrontPageDrugs[[#This Row],[Drug]]&amp;TBLFrontPageDrugs[[#This Row],[Concentration]]</f>
        <v/>
      </c>
      <c r="K22" s="88"/>
      <c r="L22" s="85"/>
      <c r="M22" s="180"/>
      <c r="N22" s="86" t="str">
        <f>_xlfn.IFNA(VLOOKUP(K22,'Background info'!$S$5:$X$25,6,TRUE),"")</f>
        <v/>
      </c>
      <c r="O22" s="84">
        <f>IFERROR(VLOOKUP(TBLFrontPageDrugs[[#This Row],[Drug]]&amp;TBLFrontPageDrugs[[#This Row],[Concentration]],'Background info'!$B$5:$H$70,7,0),0)</f>
        <v>0</v>
      </c>
      <c r="P22" s="178" t="e">
        <f>( TBLFrontPageDrugs[[#This Row],[Rate ml/hr]]*24)/Inputweight</f>
        <v>#DIV/0!</v>
      </c>
      <c r="Q22" s="154"/>
    </row>
    <row r="23" spans="2:17" s="92" customFormat="1" ht="28.5" customHeight="1" thickTop="1" thickBot="1" x14ac:dyDescent="0.5">
      <c r="B23" s="127"/>
      <c r="C23" s="275" t="s">
        <v>116</v>
      </c>
      <c r="D23" s="276"/>
      <c r="E23" s="141">
        <f>IFERROR((SUM(F30,F31,F32,F33,F35,F37)+(SUM(O22,O23,O24,O25,O26,O27,O28,O29,O30,O31,O32,O33,O34)*24)/Inputweight),0)</f>
        <v>0</v>
      </c>
      <c r="F23" s="128"/>
      <c r="G23" s="133"/>
      <c r="H23" s="95"/>
      <c r="I23" s="149"/>
      <c r="J23" s="98" t="str">
        <f>TBLFrontPageDrugs[[#This Row],[Drug]]&amp;TBLFrontPageDrugs[[#This Row],[Concentration]]</f>
        <v/>
      </c>
      <c r="K23" s="88"/>
      <c r="L23" s="85"/>
      <c r="M23" s="180"/>
      <c r="N23" s="86" t="str">
        <f>_xlfn.IFNA(VLOOKUP(K23,'Background info'!$S$5:$X$25,6,TRUE),"")</f>
        <v/>
      </c>
      <c r="O23" s="84">
        <f>IFERROR(VLOOKUP(TBLFrontPageDrugs[[#This Row],[Drug]]&amp;TBLFrontPageDrugs[[#This Row],[Concentration]],'Background info'!$B$5:$H$70,7,0),0)</f>
        <v>0</v>
      </c>
      <c r="P23" s="179" t="e">
        <f>( TBLFrontPageDrugs[[#This Row],[Rate ml/hr]]*24)/Inputweight</f>
        <v>#DIV/0!</v>
      </c>
      <c r="Q23" s="154"/>
    </row>
    <row r="24" spans="2:17" s="97" customFormat="1" ht="24.9" customHeight="1" thickTop="1" thickBot="1" x14ac:dyDescent="0.4">
      <c r="B24" s="130"/>
      <c r="C24" s="131"/>
      <c r="D24" s="131"/>
      <c r="E24" s="135"/>
      <c r="F24" s="131"/>
      <c r="G24" s="134"/>
      <c r="H24" s="100"/>
      <c r="I24" s="150"/>
      <c r="J24" s="98" t="str">
        <f>TBLFrontPageDrugs[[#This Row],[Drug]]&amp;TBLFrontPageDrugs[[#This Row],[Concentration]]</f>
        <v/>
      </c>
      <c r="K24" s="88"/>
      <c r="L24" s="85"/>
      <c r="M24" s="180"/>
      <c r="N24" s="86" t="str">
        <f>_xlfn.IFNA(VLOOKUP(K24,'Background info'!$S$5:$X$25,6,TRUE),"")</f>
        <v/>
      </c>
      <c r="O24" s="84">
        <f>IFERROR(VLOOKUP(TBLFrontPageDrugs[[#This Row],[Drug]]&amp;TBLFrontPageDrugs[[#This Row],[Concentration]],'Background info'!$B$5:$H$70,7,0),0)</f>
        <v>0</v>
      </c>
      <c r="P24" s="179" t="e">
        <f>( TBLFrontPageDrugs[[#This Row],[Rate ml/hr]]*24)/Inputweight</f>
        <v>#DIV/0!</v>
      </c>
      <c r="Q24" s="155"/>
    </row>
    <row r="25" spans="2:17" s="97" customFormat="1" ht="24.9" customHeight="1" thickTop="1" thickBot="1" x14ac:dyDescent="0.4">
      <c r="C25" s="100"/>
      <c r="D25" s="100"/>
      <c r="F25" s="100"/>
      <c r="G25" s="100"/>
      <c r="H25" s="100"/>
      <c r="I25" s="150"/>
      <c r="J25" s="98" t="str">
        <f>TBLFrontPageDrugs[[#This Row],[Drug]]&amp;TBLFrontPageDrugs[[#This Row],[Concentration]]</f>
        <v/>
      </c>
      <c r="K25" s="88"/>
      <c r="L25" s="85"/>
      <c r="M25" s="180"/>
      <c r="N25" s="86" t="str">
        <f>_xlfn.IFNA(VLOOKUP(K25,'Background info'!$S$5:$X$25,6,TRUE),"")</f>
        <v/>
      </c>
      <c r="O25" s="84">
        <f>IFERROR(VLOOKUP(TBLFrontPageDrugs[[#This Row],[Drug]]&amp;TBLFrontPageDrugs[[#This Row],[Concentration]],'Background info'!$B$5:$H$70,7,0),0)</f>
        <v>0</v>
      </c>
      <c r="P25" s="179" t="e">
        <f>( TBLFrontPageDrugs[[#This Row],[Rate ml/hr]]*24)/Inputweight</f>
        <v>#DIV/0!</v>
      </c>
      <c r="Q25" s="155"/>
    </row>
    <row r="26" spans="2:17" s="97" customFormat="1" ht="24.9" customHeight="1" thickTop="1" x14ac:dyDescent="0.35">
      <c r="B26" s="182"/>
      <c r="C26" s="183"/>
      <c r="D26" s="183"/>
      <c r="E26" s="184"/>
      <c r="F26" s="183"/>
      <c r="G26" s="185"/>
      <c r="H26" s="100"/>
      <c r="I26" s="150"/>
      <c r="J26" s="98" t="str">
        <f>TBLFrontPageDrugs[[#This Row],[Drug]]&amp;TBLFrontPageDrugs[[#This Row],[Concentration]]</f>
        <v/>
      </c>
      <c r="K26" s="88"/>
      <c r="L26" s="85"/>
      <c r="M26" s="180"/>
      <c r="N26" s="86" t="str">
        <f>_xlfn.IFNA(VLOOKUP(K26,'Background info'!$S$5:$X$25,6,TRUE),"")</f>
        <v/>
      </c>
      <c r="O26" s="84">
        <f>IFERROR(VLOOKUP(TBLFrontPageDrugs[[#This Row],[Drug]]&amp;TBLFrontPageDrugs[[#This Row],[Concentration]],'Background info'!$B$5:$H$70,7,0),0)</f>
        <v>0</v>
      </c>
      <c r="P26" s="179" t="e">
        <f>( TBLFrontPageDrugs[[#This Row],[Rate ml/hr]]*24)/Inputweight</f>
        <v>#DIV/0!</v>
      </c>
      <c r="Q26" s="155"/>
    </row>
    <row r="27" spans="2:17" s="92" customFormat="1" ht="24.9" customHeight="1" x14ac:dyDescent="0.5">
      <c r="B27" s="186"/>
      <c r="C27" s="280" t="s">
        <v>114</v>
      </c>
      <c r="D27" s="281"/>
      <c r="E27" s="281"/>
      <c r="F27" s="187"/>
      <c r="G27" s="188"/>
      <c r="H27" s="95"/>
      <c r="I27" s="149"/>
      <c r="J27" s="98" t="str">
        <f>TBLFrontPageDrugs[[#This Row],[Drug]]&amp;TBLFrontPageDrugs[[#This Row],[Concentration]]</f>
        <v/>
      </c>
      <c r="K27" s="88"/>
      <c r="L27" s="85"/>
      <c r="M27" s="180"/>
      <c r="N27" s="86" t="str">
        <f>_xlfn.IFNA(VLOOKUP(K27,'Background info'!$S$5:$X$25,6,TRUE),"")</f>
        <v/>
      </c>
      <c r="O27" s="84">
        <f>IFERROR(VLOOKUP(TBLFrontPageDrugs[[#This Row],[Drug]]&amp;TBLFrontPageDrugs[[#This Row],[Concentration]],'Background info'!$B$5:$H$70,7,0),0)</f>
        <v>0</v>
      </c>
      <c r="P27" s="179" t="e">
        <f>( TBLFrontPageDrugs[[#This Row],[Rate ml/hr]]*24)/Inputweight</f>
        <v>#DIV/0!</v>
      </c>
      <c r="Q27" s="154"/>
    </row>
    <row r="28" spans="2:17" s="92" customFormat="1" ht="24.9" customHeight="1" thickBot="1" x14ac:dyDescent="0.4">
      <c r="B28" s="186"/>
      <c r="C28" s="189"/>
      <c r="D28" s="190"/>
      <c r="E28" s="190"/>
      <c r="F28" s="189"/>
      <c r="G28" s="188"/>
      <c r="H28" s="95"/>
      <c r="I28" s="149"/>
      <c r="J28" s="98" t="str">
        <f>TBLFrontPageDrugs[[#This Row],[Drug]]&amp;TBLFrontPageDrugs[[#This Row],[Concentration]]</f>
        <v/>
      </c>
      <c r="K28" s="88"/>
      <c r="L28" s="85"/>
      <c r="M28" s="180"/>
      <c r="N28" s="86" t="str">
        <f>_xlfn.IFNA(VLOOKUP(K28,'Background info'!$S$5:$X$25,6,TRUE),"")</f>
        <v/>
      </c>
      <c r="O28" s="84">
        <f>IFERROR(VLOOKUP(TBLFrontPageDrugs[[#This Row],[Drug]]&amp;TBLFrontPageDrugs[[#This Row],[Concentration]],'Background info'!$B$5:$H$70,7,0),0)</f>
        <v>0</v>
      </c>
      <c r="P28" s="179" t="e">
        <f>( TBLFrontPageDrugs[[#This Row],[Rate ml/hr]]*24)/Inputweight</f>
        <v>#DIV/0!</v>
      </c>
      <c r="Q28" s="154"/>
    </row>
    <row r="29" spans="2:17" s="92" customFormat="1" ht="24.9" customHeight="1" thickBot="1" x14ac:dyDescent="0.45">
      <c r="B29" s="186"/>
      <c r="C29" s="272" t="s">
        <v>115</v>
      </c>
      <c r="D29" s="273"/>
      <c r="E29" s="273"/>
      <c r="F29" s="102" t="s">
        <v>171</v>
      </c>
      <c r="G29" s="188"/>
      <c r="H29" s="95"/>
      <c r="I29" s="149"/>
      <c r="J29" s="98" t="str">
        <f>TBLFrontPageDrugs[[#This Row],[Drug]]&amp;TBLFrontPageDrugs[[#This Row],[Concentration]]</f>
        <v/>
      </c>
      <c r="K29" s="88"/>
      <c r="L29" s="85"/>
      <c r="M29" s="180"/>
      <c r="N29" s="86" t="str">
        <f>_xlfn.IFNA(VLOOKUP(K29,'Background info'!$S$5:$X$25,6,TRUE),"")</f>
        <v/>
      </c>
      <c r="O29" s="84">
        <f>IFERROR(VLOOKUP(TBLFrontPageDrugs[[#This Row],[Drug]]&amp;TBLFrontPageDrugs[[#This Row],[Concentration]],'Background info'!$B$5:$H$70,7,0),0)</f>
        <v>0</v>
      </c>
      <c r="P29" s="179" t="e">
        <f>( TBLFrontPageDrugs[[#This Row],[Rate ml/hr]]*24)/Inputweight</f>
        <v>#DIV/0!</v>
      </c>
      <c r="Q29" s="154"/>
    </row>
    <row r="30" spans="2:17" s="98" customFormat="1" ht="24.9" customHeight="1" x14ac:dyDescent="0.3">
      <c r="B30" s="193"/>
      <c r="C30" s="270" t="s">
        <v>172</v>
      </c>
      <c r="D30" s="271"/>
      <c r="E30" s="271"/>
      <c r="F30" s="103"/>
      <c r="G30" s="191"/>
      <c r="H30" s="99"/>
      <c r="I30" s="151"/>
      <c r="J30" s="98" t="str">
        <f>TBLFrontPageDrugs[[#This Row],[Drug]]&amp;TBLFrontPageDrugs[[#This Row],[Concentration]]</f>
        <v/>
      </c>
      <c r="K30" s="88"/>
      <c r="L30" s="85"/>
      <c r="M30" s="180"/>
      <c r="N30" s="86" t="str">
        <f>_xlfn.IFNA(VLOOKUP(K30,'Background info'!$S$5:$X$25,6,TRUE),"")</f>
        <v/>
      </c>
      <c r="O30" s="84">
        <f>IFERROR(VLOOKUP(TBLFrontPageDrugs[[#This Row],[Drug]]&amp;TBLFrontPageDrugs[[#This Row],[Concentration]],'Background info'!$B$5:$H$70,7,0),0)</f>
        <v>0</v>
      </c>
      <c r="P30" s="179" t="e">
        <f>( TBLFrontPageDrugs[[#This Row],[Rate ml/hr]]*24)/Inputweight</f>
        <v>#DIV/0!</v>
      </c>
      <c r="Q30" s="156"/>
    </row>
    <row r="31" spans="2:17" s="98" customFormat="1" ht="24.9" customHeight="1" x14ac:dyDescent="0.3">
      <c r="B31" s="193"/>
      <c r="C31" s="268" t="s">
        <v>173</v>
      </c>
      <c r="D31" s="269"/>
      <c r="E31" s="269"/>
      <c r="F31" s="104"/>
      <c r="G31" s="191"/>
      <c r="H31" s="99"/>
      <c r="I31" s="151"/>
      <c r="J31" s="98" t="str">
        <f>TBLFrontPageDrugs[[#This Row],[Drug]]&amp;TBLFrontPageDrugs[[#This Row],[Concentration]]</f>
        <v/>
      </c>
      <c r="K31" s="88"/>
      <c r="L31" s="85"/>
      <c r="M31" s="180"/>
      <c r="N31" s="86" t="str">
        <f>_xlfn.IFNA(VLOOKUP(K31,'Background info'!$S$5:$X$25,6,TRUE),"")</f>
        <v/>
      </c>
      <c r="O31" s="84">
        <f>IFERROR(VLOOKUP(TBLFrontPageDrugs[[#This Row],[Drug]]&amp;TBLFrontPageDrugs[[#This Row],[Concentration]],'Background info'!$B$5:$H$70,7,0),0)</f>
        <v>0</v>
      </c>
      <c r="P31" s="179" t="e">
        <f>( TBLFrontPageDrugs[[#This Row],[Rate ml/hr]]*24)/Inputweight</f>
        <v>#DIV/0!</v>
      </c>
      <c r="Q31" s="156"/>
    </row>
    <row r="32" spans="2:17" s="98" customFormat="1" ht="24.9" customHeight="1" x14ac:dyDescent="0.3">
      <c r="B32" s="193"/>
      <c r="C32" s="268" t="s">
        <v>174</v>
      </c>
      <c r="D32" s="269"/>
      <c r="E32" s="269"/>
      <c r="F32" s="104"/>
      <c r="G32" s="191"/>
      <c r="H32" s="99"/>
      <c r="I32" s="151"/>
      <c r="J32" s="98" t="str">
        <f>TBLFrontPageDrugs[[#This Row],[Drug]]&amp;TBLFrontPageDrugs[[#This Row],[Concentration]]</f>
        <v/>
      </c>
      <c r="K32" s="88"/>
      <c r="L32" s="85"/>
      <c r="M32" s="180"/>
      <c r="N32" s="86" t="str">
        <f>_xlfn.IFNA(VLOOKUP(K32,'Background info'!$S$5:$X$25,6,TRUE),"")</f>
        <v/>
      </c>
      <c r="O32" s="84">
        <f>IFERROR(VLOOKUP(TBLFrontPageDrugs[[#This Row],[Drug]]&amp;TBLFrontPageDrugs[[#This Row],[Concentration]],'Background info'!$B$5:$H$70,7,0),0)</f>
        <v>0</v>
      </c>
      <c r="P32" s="179" t="e">
        <f>( TBLFrontPageDrugs[[#This Row],[Rate ml/hr]]*24)/Inputweight</f>
        <v>#DIV/0!</v>
      </c>
      <c r="Q32" s="156"/>
    </row>
    <row r="33" spans="1:458" s="98" customFormat="1" ht="24.9" customHeight="1" thickBot="1" x14ac:dyDescent="0.35">
      <c r="B33" s="193"/>
      <c r="C33" s="262" t="s">
        <v>175</v>
      </c>
      <c r="D33" s="263"/>
      <c r="E33" s="264"/>
      <c r="F33" s="105"/>
      <c r="G33" s="191"/>
      <c r="H33" s="99"/>
      <c r="I33" s="151"/>
      <c r="J33" s="98" t="str">
        <f>TBLFrontPageDrugs[[#This Row],[Drug]]&amp;TBLFrontPageDrugs[[#This Row],[Concentration]]</f>
        <v/>
      </c>
      <c r="K33" s="88"/>
      <c r="L33" s="85"/>
      <c r="M33" s="180"/>
      <c r="N33" s="86" t="str">
        <f>_xlfn.IFNA(VLOOKUP(K33,'Background info'!$S$5:$X$25,6,TRUE),"")</f>
        <v/>
      </c>
      <c r="O33" s="84">
        <f>IFERROR(VLOOKUP(TBLFrontPageDrugs[[#This Row],[Drug]]&amp;TBLFrontPageDrugs[[#This Row],[Concentration]],'Background info'!$B$5:$H$70,7,0),0)</f>
        <v>0</v>
      </c>
      <c r="P33" s="179" t="e">
        <f>( TBLFrontPageDrugs[[#This Row],[Rate ml/hr]]*24)/Inputweight</f>
        <v>#DIV/0!</v>
      </c>
      <c r="Q33" s="156"/>
    </row>
    <row r="34" spans="1:458" s="92" customFormat="1" ht="24.9" customHeight="1" thickBot="1" x14ac:dyDescent="0.4">
      <c r="B34" s="186"/>
      <c r="C34" s="189"/>
      <c r="D34" s="189"/>
      <c r="E34" s="198"/>
      <c r="F34" s="189"/>
      <c r="G34" s="188"/>
      <c r="H34" s="95"/>
      <c r="I34" s="149"/>
      <c r="J34" s="98" t="str">
        <f>TBLFrontPageDrugs[[#This Row],[Drug]]&amp;TBLFrontPageDrugs[[#This Row],[Concentration]]</f>
        <v/>
      </c>
      <c r="K34" s="88"/>
      <c r="L34" s="85"/>
      <c r="M34" s="180"/>
      <c r="N34" s="86" t="str">
        <f>_xlfn.IFNA(VLOOKUP(K34,'Background info'!$S$5:$X$25,6,TRUE),"")</f>
        <v/>
      </c>
      <c r="O34" s="84">
        <f>IFERROR(VLOOKUP(TBLFrontPageDrugs[[#This Row],[Drug]]&amp;TBLFrontPageDrugs[[#This Row],[Concentration]],'Background info'!$B$5:$H$70,7,0),0)</f>
        <v>0</v>
      </c>
      <c r="P34" s="179" t="e">
        <f>( TBLFrontPageDrugs[[#This Row],[Rate ml/hr]]*24)/Inputweight</f>
        <v>#DIV/0!</v>
      </c>
      <c r="Q34" s="154"/>
    </row>
    <row r="35" spans="1:458" s="92" customFormat="1" ht="24.9" customHeight="1" thickBot="1" x14ac:dyDescent="0.4">
      <c r="B35" s="186"/>
      <c r="C35" s="265" t="s">
        <v>150</v>
      </c>
      <c r="D35" s="266"/>
      <c r="E35" s="267"/>
      <c r="F35" s="106"/>
      <c r="G35" s="188"/>
      <c r="H35" s="95"/>
      <c r="I35" s="152"/>
      <c r="J35" s="145"/>
      <c r="K35" s="158"/>
      <c r="L35" s="158"/>
      <c r="M35" s="158"/>
      <c r="N35" s="158"/>
      <c r="O35" s="158"/>
      <c r="P35" s="158"/>
      <c r="Q35" s="157"/>
    </row>
    <row r="36" spans="1:458" s="92" customFormat="1" ht="20.25" customHeight="1" thickBot="1" x14ac:dyDescent="0.4">
      <c r="B36" s="186"/>
      <c r="C36" s="189"/>
      <c r="D36" s="189"/>
      <c r="E36" s="198"/>
      <c r="F36" s="189"/>
      <c r="G36" s="188"/>
      <c r="H36" s="95"/>
      <c r="I36" s="95"/>
    </row>
    <row r="37" spans="1:458" s="92" customFormat="1" ht="30.75" customHeight="1" thickBot="1" x14ac:dyDescent="0.4">
      <c r="B37" s="186"/>
      <c r="C37" s="258" t="s">
        <v>176</v>
      </c>
      <c r="D37" s="259"/>
      <c r="E37" s="259"/>
      <c r="F37" s="181"/>
      <c r="G37" s="188"/>
      <c r="H37" s="95"/>
      <c r="I37" s="95"/>
    </row>
    <row r="38" spans="1:458" s="92" customFormat="1" ht="6.75" customHeight="1" thickBot="1" x14ac:dyDescent="0.45">
      <c r="B38" s="194"/>
      <c r="C38" s="195"/>
      <c r="D38" s="196"/>
      <c r="E38" s="196"/>
      <c r="F38" s="197"/>
      <c r="G38" s="192"/>
      <c r="H38" s="95"/>
      <c r="I38" s="95"/>
    </row>
    <row r="39" spans="1:458" s="98" customFormat="1" ht="9" customHeight="1" thickTop="1" x14ac:dyDescent="0.3"/>
    <row r="40" spans="1:458" s="98" customFormat="1" ht="24.9" customHeight="1" x14ac:dyDescent="0.3">
      <c r="N40" s="94"/>
    </row>
    <row r="41" spans="1:458" s="22" customFormat="1" ht="24.9" customHeight="1" x14ac:dyDescent="0.3">
      <c r="A41" s="98"/>
      <c r="B41" s="98"/>
      <c r="C41" s="98"/>
      <c r="D41" s="98"/>
      <c r="E41" s="98"/>
      <c r="F41" s="98"/>
      <c r="G41" s="98"/>
      <c r="H41" s="98"/>
      <c r="I41" s="98"/>
      <c r="J41" s="98"/>
      <c r="K41" s="101"/>
      <c r="L41" s="98"/>
      <c r="M41" s="98"/>
      <c r="N41" s="94"/>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c r="IW41" s="98"/>
      <c r="IX41" s="98"/>
      <c r="IY41" s="98"/>
      <c r="IZ41" s="98"/>
      <c r="JA41" s="98"/>
      <c r="JB41" s="98"/>
      <c r="JC41" s="98"/>
      <c r="JD41" s="98"/>
      <c r="JE41" s="98"/>
      <c r="JF41" s="98"/>
      <c r="JG41" s="98"/>
      <c r="JH41" s="98"/>
      <c r="JI41" s="98"/>
      <c r="JJ41" s="98"/>
      <c r="JK41" s="98"/>
      <c r="JL41" s="98"/>
      <c r="JM41" s="98"/>
      <c r="JN41" s="98"/>
      <c r="JO41" s="98"/>
      <c r="JP41" s="98"/>
      <c r="JQ41" s="98"/>
      <c r="JR41" s="98"/>
      <c r="JS41" s="98"/>
      <c r="JT41" s="98"/>
      <c r="JU41" s="98"/>
      <c r="JV41" s="98"/>
      <c r="JW41" s="98"/>
      <c r="JX41" s="98"/>
      <c r="JY41" s="98"/>
      <c r="JZ41" s="98"/>
      <c r="KA41" s="98"/>
      <c r="KB41" s="98"/>
      <c r="KC41" s="98"/>
      <c r="KD41" s="98"/>
      <c r="KE41" s="98"/>
      <c r="KF41" s="98"/>
      <c r="KG41" s="98"/>
      <c r="KH41" s="98"/>
      <c r="KI41" s="98"/>
      <c r="KJ41" s="98"/>
      <c r="KK41" s="98"/>
      <c r="KL41" s="98"/>
      <c r="KM41" s="98"/>
      <c r="KN41" s="98"/>
      <c r="KO41" s="98"/>
      <c r="KP41" s="98"/>
      <c r="KQ41" s="98"/>
      <c r="KR41" s="98"/>
      <c r="KS41" s="98"/>
      <c r="KT41" s="98"/>
      <c r="KU41" s="98"/>
      <c r="KV41" s="98"/>
      <c r="KW41" s="98"/>
      <c r="KX41" s="98"/>
      <c r="KY41" s="98"/>
      <c r="KZ41" s="98"/>
      <c r="LA41" s="98"/>
      <c r="LB41" s="98"/>
      <c r="LC41" s="98"/>
      <c r="LD41" s="98"/>
      <c r="LE41" s="98"/>
      <c r="LF41" s="98"/>
      <c r="LG41" s="98"/>
      <c r="LH41" s="98"/>
      <c r="LI41" s="98"/>
      <c r="LJ41" s="98"/>
      <c r="LK41" s="98"/>
      <c r="LL41" s="98"/>
      <c r="LM41" s="98"/>
      <c r="LN41" s="98"/>
      <c r="LO41" s="98"/>
      <c r="LP41" s="98"/>
      <c r="LQ41" s="98"/>
      <c r="LR41" s="98"/>
      <c r="LS41" s="98"/>
      <c r="LT41" s="98"/>
      <c r="LU41" s="98"/>
      <c r="LV41" s="98"/>
      <c r="LW41" s="98"/>
      <c r="LX41" s="98"/>
      <c r="LY41" s="98"/>
      <c r="LZ41" s="98"/>
      <c r="MA41" s="98"/>
      <c r="MB41" s="98"/>
      <c r="MC41" s="98"/>
      <c r="MD41" s="98"/>
      <c r="ME41" s="98"/>
      <c r="MF41" s="98"/>
      <c r="MG41" s="98"/>
      <c r="MH41" s="98"/>
      <c r="MI41" s="98"/>
      <c r="MJ41" s="98"/>
      <c r="MK41" s="98"/>
      <c r="ML41" s="98"/>
      <c r="MM41" s="98"/>
      <c r="MN41" s="98"/>
      <c r="MO41" s="98"/>
      <c r="MP41" s="98"/>
      <c r="MQ41" s="98"/>
      <c r="MR41" s="98"/>
      <c r="MS41" s="98"/>
      <c r="MT41" s="98"/>
      <c r="MU41" s="98"/>
      <c r="MV41" s="98"/>
      <c r="MW41" s="98"/>
      <c r="MX41" s="98"/>
      <c r="MY41" s="98"/>
      <c r="MZ41" s="98"/>
      <c r="NA41" s="98"/>
      <c r="NB41" s="98"/>
      <c r="NC41" s="98"/>
      <c r="ND41" s="98"/>
      <c r="NE41" s="98"/>
      <c r="NF41" s="98"/>
      <c r="NG41" s="98"/>
      <c r="NH41" s="98"/>
      <c r="NI41" s="98"/>
      <c r="NJ41" s="98"/>
      <c r="NK41" s="98"/>
      <c r="NL41" s="98"/>
      <c r="NM41" s="98"/>
      <c r="NN41" s="98"/>
      <c r="NO41" s="98"/>
      <c r="NP41" s="98"/>
      <c r="NQ41" s="98"/>
      <c r="NR41" s="98"/>
      <c r="NS41" s="98"/>
      <c r="NT41" s="98"/>
      <c r="NU41" s="98"/>
      <c r="NV41" s="98"/>
      <c r="NW41" s="98"/>
      <c r="NX41" s="98"/>
      <c r="NY41" s="98"/>
      <c r="NZ41" s="98"/>
      <c r="OA41" s="98"/>
      <c r="OB41" s="98"/>
      <c r="OC41" s="98"/>
      <c r="OD41" s="98"/>
      <c r="OE41" s="98"/>
      <c r="OF41" s="98"/>
      <c r="OG41" s="98"/>
      <c r="OH41" s="98"/>
      <c r="OI41" s="98"/>
      <c r="OJ41" s="98"/>
      <c r="OK41" s="98"/>
      <c r="OL41" s="98"/>
      <c r="OM41" s="98"/>
      <c r="ON41" s="98"/>
      <c r="OO41" s="98"/>
      <c r="OP41" s="98"/>
      <c r="OQ41" s="98"/>
      <c r="OR41" s="98"/>
      <c r="OS41" s="98"/>
      <c r="OT41" s="98"/>
      <c r="OU41" s="98"/>
      <c r="OV41" s="98"/>
      <c r="OW41" s="98"/>
      <c r="OX41" s="98"/>
      <c r="OY41" s="98"/>
      <c r="OZ41" s="98"/>
      <c r="PA41" s="98"/>
      <c r="PB41" s="98"/>
      <c r="PC41" s="98"/>
      <c r="PD41" s="98"/>
      <c r="PE41" s="98"/>
      <c r="PF41" s="98"/>
      <c r="PG41" s="98"/>
      <c r="PH41" s="98"/>
      <c r="PI41" s="98"/>
      <c r="PJ41" s="98"/>
      <c r="PK41" s="98"/>
      <c r="PL41" s="98"/>
      <c r="PM41" s="98"/>
      <c r="PN41" s="98"/>
      <c r="PO41" s="98"/>
      <c r="PP41" s="98"/>
      <c r="PQ41" s="98"/>
      <c r="PR41" s="98"/>
      <c r="PS41" s="98"/>
      <c r="PT41" s="98"/>
      <c r="PU41" s="98"/>
      <c r="PV41" s="98"/>
      <c r="PW41" s="98"/>
      <c r="PX41" s="98"/>
      <c r="PY41" s="98"/>
      <c r="PZ41" s="98"/>
      <c r="QA41" s="98"/>
      <c r="QB41" s="98"/>
      <c r="QC41" s="98"/>
      <c r="QD41" s="98"/>
      <c r="QE41" s="98"/>
      <c r="QF41" s="98"/>
      <c r="QG41" s="98"/>
      <c r="QH41" s="98"/>
      <c r="QI41" s="98"/>
      <c r="QJ41" s="98"/>
      <c r="QK41" s="98"/>
      <c r="QL41" s="98"/>
      <c r="QM41" s="98"/>
      <c r="QN41" s="98"/>
      <c r="QO41" s="98"/>
      <c r="QP41" s="98"/>
    </row>
    <row r="42" spans="1:458" s="22" customFormat="1" ht="24.9" customHeight="1" x14ac:dyDescent="0.3">
      <c r="A42" s="98"/>
      <c r="B42" s="98"/>
      <c r="C42" s="98"/>
      <c r="D42" s="98"/>
      <c r="E42" s="98"/>
      <c r="F42" s="98"/>
      <c r="G42" s="98"/>
      <c r="H42" s="98"/>
      <c r="I42" s="98"/>
      <c r="J42" s="98"/>
      <c r="K42" s="98"/>
      <c r="L42" s="98"/>
      <c r="M42" s="98"/>
      <c r="N42" s="94"/>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8"/>
      <c r="FQ42" s="98"/>
      <c r="FR42" s="98"/>
      <c r="FS42" s="98"/>
      <c r="FT42" s="98"/>
      <c r="FU42" s="98"/>
      <c r="FV42" s="98"/>
      <c r="FW42" s="98"/>
      <c r="FX42" s="98"/>
      <c r="FY42" s="98"/>
      <c r="FZ42" s="98"/>
      <c r="GA42" s="98"/>
      <c r="GB42" s="98"/>
      <c r="GC42" s="98"/>
      <c r="GD42" s="98"/>
      <c r="GE42" s="98"/>
      <c r="GF42" s="98"/>
      <c r="GG42" s="98"/>
      <c r="GH42" s="98"/>
      <c r="GI42" s="98"/>
      <c r="GJ42" s="98"/>
      <c r="GK42" s="98"/>
      <c r="GL42" s="98"/>
      <c r="GM42" s="98"/>
      <c r="GN42" s="98"/>
      <c r="GO42" s="98"/>
      <c r="GP42" s="98"/>
      <c r="GQ42" s="98"/>
      <c r="GR42" s="98"/>
      <c r="GS42" s="98"/>
      <c r="GT42" s="98"/>
      <c r="GU42" s="98"/>
      <c r="GV42" s="98"/>
      <c r="GW42" s="98"/>
      <c r="GX42" s="98"/>
      <c r="GY42" s="98"/>
      <c r="GZ42" s="98"/>
      <c r="HA42" s="98"/>
      <c r="HB42" s="98"/>
      <c r="HC42" s="98"/>
      <c r="HD42" s="98"/>
      <c r="HE42" s="98"/>
      <c r="HF42" s="98"/>
      <c r="HG42" s="98"/>
      <c r="HH42" s="98"/>
      <c r="HI42" s="98"/>
      <c r="HJ42" s="98"/>
      <c r="HK42" s="98"/>
      <c r="HL42" s="98"/>
      <c r="HM42" s="98"/>
      <c r="HN42" s="98"/>
      <c r="HO42" s="98"/>
      <c r="HP42" s="98"/>
      <c r="HQ42" s="98"/>
      <c r="HR42" s="98"/>
      <c r="HS42" s="98"/>
      <c r="HT42" s="98"/>
      <c r="HU42" s="98"/>
      <c r="HV42" s="98"/>
      <c r="HW42" s="98"/>
      <c r="HX42" s="98"/>
      <c r="HY42" s="98"/>
      <c r="HZ42" s="98"/>
      <c r="IA42" s="98"/>
      <c r="IB42" s="98"/>
      <c r="IC42" s="98"/>
      <c r="ID42" s="98"/>
      <c r="IE42" s="98"/>
      <c r="IF42" s="98"/>
      <c r="IG42" s="98"/>
      <c r="IH42" s="98"/>
      <c r="II42" s="98"/>
      <c r="IJ42" s="98"/>
      <c r="IK42" s="98"/>
      <c r="IL42" s="98"/>
      <c r="IM42" s="98"/>
      <c r="IN42" s="98"/>
      <c r="IO42" s="98"/>
      <c r="IP42" s="98"/>
      <c r="IQ42" s="98"/>
      <c r="IR42" s="98"/>
      <c r="IS42" s="98"/>
      <c r="IT42" s="98"/>
      <c r="IU42" s="98"/>
      <c r="IV42" s="98"/>
      <c r="IW42" s="98"/>
      <c r="IX42" s="98"/>
      <c r="IY42" s="98"/>
      <c r="IZ42" s="98"/>
      <c r="JA42" s="98"/>
      <c r="JB42" s="98"/>
      <c r="JC42" s="98"/>
      <c r="JD42" s="98"/>
      <c r="JE42" s="98"/>
      <c r="JF42" s="98"/>
      <c r="JG42" s="98"/>
      <c r="JH42" s="98"/>
      <c r="JI42" s="98"/>
      <c r="JJ42" s="98"/>
      <c r="JK42" s="98"/>
      <c r="JL42" s="98"/>
      <c r="JM42" s="98"/>
      <c r="JN42" s="98"/>
      <c r="JO42" s="98"/>
      <c r="JP42" s="98"/>
      <c r="JQ42" s="98"/>
      <c r="JR42" s="98"/>
      <c r="JS42" s="98"/>
      <c r="JT42" s="98"/>
      <c r="JU42" s="98"/>
      <c r="JV42" s="98"/>
      <c r="JW42" s="98"/>
      <c r="JX42" s="98"/>
      <c r="JY42" s="98"/>
      <c r="JZ42" s="98"/>
      <c r="KA42" s="98"/>
      <c r="KB42" s="98"/>
      <c r="KC42" s="98"/>
      <c r="KD42" s="98"/>
      <c r="KE42" s="98"/>
      <c r="KF42" s="98"/>
      <c r="KG42" s="98"/>
      <c r="KH42" s="98"/>
      <c r="KI42" s="98"/>
      <c r="KJ42" s="98"/>
      <c r="KK42" s="98"/>
      <c r="KL42" s="98"/>
      <c r="KM42" s="98"/>
      <c r="KN42" s="98"/>
      <c r="KO42" s="98"/>
      <c r="KP42" s="98"/>
      <c r="KQ42" s="98"/>
      <c r="KR42" s="98"/>
      <c r="KS42" s="98"/>
      <c r="KT42" s="98"/>
      <c r="KU42" s="98"/>
      <c r="KV42" s="98"/>
      <c r="KW42" s="98"/>
      <c r="KX42" s="98"/>
      <c r="KY42" s="98"/>
      <c r="KZ42" s="98"/>
      <c r="LA42" s="98"/>
      <c r="LB42" s="98"/>
      <c r="LC42" s="98"/>
      <c r="LD42" s="98"/>
      <c r="LE42" s="98"/>
      <c r="LF42" s="98"/>
      <c r="LG42" s="98"/>
      <c r="LH42" s="98"/>
      <c r="LI42" s="98"/>
      <c r="LJ42" s="98"/>
      <c r="LK42" s="98"/>
      <c r="LL42" s="98"/>
      <c r="LM42" s="98"/>
      <c r="LN42" s="98"/>
      <c r="LO42" s="98"/>
      <c r="LP42" s="98"/>
      <c r="LQ42" s="98"/>
      <c r="LR42" s="98"/>
      <c r="LS42" s="98"/>
      <c r="LT42" s="98"/>
      <c r="LU42" s="98"/>
      <c r="LV42" s="98"/>
      <c r="LW42" s="98"/>
      <c r="LX42" s="98"/>
      <c r="LY42" s="98"/>
      <c r="LZ42" s="98"/>
      <c r="MA42" s="98"/>
      <c r="MB42" s="98"/>
      <c r="MC42" s="98"/>
      <c r="MD42" s="98"/>
      <c r="ME42" s="98"/>
      <c r="MF42" s="98"/>
      <c r="MG42" s="98"/>
      <c r="MH42" s="98"/>
      <c r="MI42" s="98"/>
      <c r="MJ42" s="98"/>
      <c r="MK42" s="98"/>
      <c r="ML42" s="98"/>
      <c r="MM42" s="98"/>
      <c r="MN42" s="98"/>
      <c r="MO42" s="98"/>
      <c r="MP42" s="98"/>
      <c r="MQ42" s="98"/>
      <c r="MR42" s="98"/>
      <c r="MS42" s="98"/>
      <c r="MT42" s="98"/>
      <c r="MU42" s="98"/>
      <c r="MV42" s="98"/>
      <c r="MW42" s="98"/>
      <c r="MX42" s="98"/>
      <c r="MY42" s="98"/>
      <c r="MZ42" s="98"/>
      <c r="NA42" s="98"/>
      <c r="NB42" s="98"/>
      <c r="NC42" s="98"/>
      <c r="ND42" s="98"/>
      <c r="NE42" s="98"/>
      <c r="NF42" s="98"/>
      <c r="NG42" s="98"/>
      <c r="NH42" s="98"/>
      <c r="NI42" s="98"/>
      <c r="NJ42" s="98"/>
      <c r="NK42" s="98"/>
      <c r="NL42" s="98"/>
      <c r="NM42" s="98"/>
      <c r="NN42" s="98"/>
      <c r="NO42" s="98"/>
      <c r="NP42" s="98"/>
      <c r="NQ42" s="98"/>
      <c r="NR42" s="98"/>
      <c r="NS42" s="98"/>
      <c r="NT42" s="98"/>
      <c r="NU42" s="98"/>
      <c r="NV42" s="98"/>
      <c r="NW42" s="98"/>
      <c r="NX42" s="98"/>
      <c r="NY42" s="98"/>
      <c r="NZ42" s="98"/>
      <c r="OA42" s="98"/>
      <c r="OB42" s="98"/>
      <c r="OC42" s="98"/>
      <c r="OD42" s="98"/>
      <c r="OE42" s="98"/>
      <c r="OF42" s="98"/>
      <c r="OG42" s="98"/>
      <c r="OH42" s="98"/>
      <c r="OI42" s="98"/>
      <c r="OJ42" s="98"/>
      <c r="OK42" s="98"/>
      <c r="OL42" s="98"/>
      <c r="OM42" s="98"/>
      <c r="ON42" s="98"/>
      <c r="OO42" s="98"/>
      <c r="OP42" s="98"/>
      <c r="OQ42" s="98"/>
      <c r="OR42" s="98"/>
      <c r="OS42" s="98"/>
      <c r="OT42" s="98"/>
      <c r="OU42" s="98"/>
      <c r="OV42" s="98"/>
      <c r="OW42" s="98"/>
      <c r="OX42" s="98"/>
      <c r="OY42" s="98"/>
      <c r="OZ42" s="98"/>
      <c r="PA42" s="98"/>
      <c r="PB42" s="98"/>
      <c r="PC42" s="98"/>
      <c r="PD42" s="98"/>
      <c r="PE42" s="98"/>
      <c r="PF42" s="98"/>
      <c r="PG42" s="98"/>
      <c r="PH42" s="98"/>
      <c r="PI42" s="98"/>
      <c r="PJ42" s="98"/>
      <c r="PK42" s="98"/>
      <c r="PL42" s="98"/>
      <c r="PM42" s="98"/>
      <c r="PN42" s="98"/>
      <c r="PO42" s="98"/>
      <c r="PP42" s="98"/>
      <c r="PQ42" s="98"/>
      <c r="PR42" s="98"/>
      <c r="PS42" s="98"/>
      <c r="PT42" s="98"/>
      <c r="PU42" s="98"/>
      <c r="PV42" s="98"/>
      <c r="PW42" s="98"/>
      <c r="PX42" s="98"/>
      <c r="PY42" s="98"/>
      <c r="PZ42" s="98"/>
      <c r="QA42" s="98"/>
      <c r="QB42" s="98"/>
      <c r="QC42" s="98"/>
      <c r="QD42" s="98"/>
      <c r="QE42" s="98"/>
      <c r="QF42" s="98"/>
      <c r="QG42" s="98"/>
      <c r="QH42" s="98"/>
      <c r="QI42" s="98"/>
      <c r="QJ42" s="98"/>
      <c r="QK42" s="98"/>
      <c r="QL42" s="98"/>
      <c r="QM42" s="98"/>
      <c r="QN42" s="98"/>
      <c r="QO42" s="98"/>
      <c r="QP42" s="98"/>
    </row>
    <row r="43" spans="1:458" s="22" customFormat="1" ht="24.9" customHeight="1" x14ac:dyDescent="0.3">
      <c r="A43" s="98"/>
      <c r="B43" s="98"/>
      <c r="C43" s="98"/>
      <c r="D43" s="98"/>
      <c r="E43" s="98"/>
      <c r="F43" s="98"/>
      <c r="G43" s="98"/>
      <c r="H43" s="98"/>
      <c r="I43" s="98"/>
      <c r="J43" s="98"/>
      <c r="K43" s="98"/>
      <c r="L43" s="98"/>
      <c r="M43" s="98"/>
      <c r="N43" s="94"/>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c r="IW43" s="98"/>
      <c r="IX43" s="98"/>
      <c r="IY43" s="98"/>
      <c r="IZ43" s="98"/>
      <c r="JA43" s="98"/>
      <c r="JB43" s="98"/>
      <c r="JC43" s="98"/>
      <c r="JD43" s="98"/>
      <c r="JE43" s="98"/>
      <c r="JF43" s="98"/>
      <c r="JG43" s="98"/>
      <c r="JH43" s="98"/>
      <c r="JI43" s="98"/>
      <c r="JJ43" s="98"/>
      <c r="JK43" s="98"/>
      <c r="JL43" s="98"/>
      <c r="JM43" s="98"/>
      <c r="JN43" s="98"/>
      <c r="JO43" s="98"/>
      <c r="JP43" s="98"/>
      <c r="JQ43" s="98"/>
      <c r="JR43" s="98"/>
      <c r="JS43" s="98"/>
      <c r="JT43" s="98"/>
      <c r="JU43" s="98"/>
      <c r="JV43" s="98"/>
      <c r="JW43" s="98"/>
      <c r="JX43" s="98"/>
      <c r="JY43" s="98"/>
      <c r="JZ43" s="98"/>
      <c r="KA43" s="98"/>
      <c r="KB43" s="98"/>
      <c r="KC43" s="98"/>
      <c r="KD43" s="98"/>
      <c r="KE43" s="98"/>
      <c r="KF43" s="98"/>
      <c r="KG43" s="98"/>
      <c r="KH43" s="98"/>
      <c r="KI43" s="98"/>
      <c r="KJ43" s="98"/>
      <c r="KK43" s="98"/>
      <c r="KL43" s="98"/>
      <c r="KM43" s="98"/>
      <c r="KN43" s="98"/>
      <c r="KO43" s="98"/>
      <c r="KP43" s="98"/>
      <c r="KQ43" s="98"/>
      <c r="KR43" s="98"/>
      <c r="KS43" s="98"/>
      <c r="KT43" s="98"/>
      <c r="KU43" s="98"/>
      <c r="KV43" s="98"/>
      <c r="KW43" s="98"/>
      <c r="KX43" s="98"/>
      <c r="KY43" s="98"/>
      <c r="KZ43" s="98"/>
      <c r="LA43" s="98"/>
      <c r="LB43" s="98"/>
      <c r="LC43" s="98"/>
      <c r="LD43" s="98"/>
      <c r="LE43" s="98"/>
      <c r="LF43" s="98"/>
      <c r="LG43" s="98"/>
      <c r="LH43" s="98"/>
      <c r="LI43" s="98"/>
      <c r="LJ43" s="98"/>
      <c r="LK43" s="98"/>
      <c r="LL43" s="98"/>
      <c r="LM43" s="98"/>
      <c r="LN43" s="98"/>
      <c r="LO43" s="98"/>
      <c r="LP43" s="98"/>
      <c r="LQ43" s="98"/>
      <c r="LR43" s="98"/>
      <c r="LS43" s="98"/>
      <c r="LT43" s="98"/>
      <c r="LU43" s="98"/>
      <c r="LV43" s="98"/>
      <c r="LW43" s="98"/>
      <c r="LX43" s="98"/>
      <c r="LY43" s="98"/>
      <c r="LZ43" s="98"/>
      <c r="MA43" s="98"/>
      <c r="MB43" s="98"/>
      <c r="MC43" s="98"/>
      <c r="MD43" s="98"/>
      <c r="ME43" s="98"/>
      <c r="MF43" s="98"/>
      <c r="MG43" s="98"/>
      <c r="MH43" s="98"/>
      <c r="MI43" s="98"/>
      <c r="MJ43" s="98"/>
      <c r="MK43" s="98"/>
      <c r="ML43" s="98"/>
      <c r="MM43" s="98"/>
      <c r="MN43" s="98"/>
      <c r="MO43" s="98"/>
      <c r="MP43" s="98"/>
      <c r="MQ43" s="98"/>
      <c r="MR43" s="98"/>
      <c r="MS43" s="98"/>
      <c r="MT43" s="98"/>
      <c r="MU43" s="98"/>
      <c r="MV43" s="98"/>
      <c r="MW43" s="98"/>
      <c r="MX43" s="98"/>
      <c r="MY43" s="98"/>
      <c r="MZ43" s="98"/>
      <c r="NA43" s="98"/>
      <c r="NB43" s="98"/>
      <c r="NC43" s="98"/>
      <c r="ND43" s="98"/>
      <c r="NE43" s="98"/>
      <c r="NF43" s="98"/>
      <c r="NG43" s="98"/>
      <c r="NH43" s="98"/>
      <c r="NI43" s="98"/>
      <c r="NJ43" s="98"/>
      <c r="NK43" s="98"/>
      <c r="NL43" s="98"/>
      <c r="NM43" s="98"/>
      <c r="NN43" s="98"/>
      <c r="NO43" s="98"/>
      <c r="NP43" s="98"/>
      <c r="NQ43" s="98"/>
      <c r="NR43" s="98"/>
      <c r="NS43" s="98"/>
      <c r="NT43" s="98"/>
      <c r="NU43" s="98"/>
      <c r="NV43" s="98"/>
      <c r="NW43" s="98"/>
      <c r="NX43" s="98"/>
      <c r="NY43" s="98"/>
      <c r="NZ43" s="98"/>
      <c r="OA43" s="98"/>
      <c r="OB43" s="98"/>
      <c r="OC43" s="98"/>
      <c r="OD43" s="98"/>
      <c r="OE43" s="98"/>
      <c r="OF43" s="98"/>
      <c r="OG43" s="98"/>
      <c r="OH43" s="98"/>
      <c r="OI43" s="98"/>
      <c r="OJ43" s="98"/>
      <c r="OK43" s="98"/>
      <c r="OL43" s="98"/>
      <c r="OM43" s="98"/>
      <c r="ON43" s="98"/>
      <c r="OO43" s="98"/>
      <c r="OP43" s="98"/>
      <c r="OQ43" s="98"/>
      <c r="OR43" s="98"/>
      <c r="OS43" s="98"/>
      <c r="OT43" s="98"/>
      <c r="OU43" s="98"/>
      <c r="OV43" s="98"/>
      <c r="OW43" s="98"/>
      <c r="OX43" s="98"/>
      <c r="OY43" s="98"/>
      <c r="OZ43" s="98"/>
      <c r="PA43" s="98"/>
      <c r="PB43" s="98"/>
      <c r="PC43" s="98"/>
      <c r="PD43" s="98"/>
      <c r="PE43" s="98"/>
      <c r="PF43" s="98"/>
      <c r="PG43" s="98"/>
      <c r="PH43" s="98"/>
      <c r="PI43" s="98"/>
      <c r="PJ43" s="98"/>
      <c r="PK43" s="98"/>
      <c r="PL43" s="98"/>
      <c r="PM43" s="98"/>
      <c r="PN43" s="98"/>
      <c r="PO43" s="98"/>
      <c r="PP43" s="98"/>
      <c r="PQ43" s="98"/>
      <c r="PR43" s="98"/>
      <c r="PS43" s="98"/>
      <c r="PT43" s="98"/>
      <c r="PU43" s="98"/>
      <c r="PV43" s="98"/>
      <c r="PW43" s="98"/>
      <c r="PX43" s="98"/>
      <c r="PY43" s="98"/>
      <c r="PZ43" s="98"/>
      <c r="QA43" s="98"/>
      <c r="QB43" s="98"/>
      <c r="QC43" s="98"/>
      <c r="QD43" s="98"/>
      <c r="QE43" s="98"/>
      <c r="QF43" s="98"/>
      <c r="QG43" s="98"/>
      <c r="QH43" s="98"/>
      <c r="QI43" s="98"/>
      <c r="QJ43" s="98"/>
      <c r="QK43" s="98"/>
      <c r="QL43" s="98"/>
      <c r="QM43" s="98"/>
      <c r="QN43" s="98"/>
      <c r="QO43" s="98"/>
      <c r="QP43" s="98"/>
    </row>
    <row r="44" spans="1:458" s="22" customFormat="1" ht="24.9" customHeight="1" x14ac:dyDescent="0.3">
      <c r="A44" s="98"/>
      <c r="B44" s="98"/>
      <c r="C44" s="98"/>
      <c r="D44" s="98"/>
      <c r="E44" s="98"/>
      <c r="F44" s="98"/>
      <c r="G44" s="98"/>
      <c r="H44" s="98"/>
      <c r="I44" s="98"/>
      <c r="J44" s="98"/>
      <c r="K44" s="98"/>
      <c r="L44" s="98"/>
      <c r="M44" s="98"/>
      <c r="N44" s="94"/>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c r="IW44" s="98"/>
      <c r="IX44" s="98"/>
      <c r="IY44" s="98"/>
      <c r="IZ44" s="98"/>
      <c r="JA44" s="98"/>
      <c r="JB44" s="98"/>
      <c r="JC44" s="98"/>
      <c r="JD44" s="98"/>
      <c r="JE44" s="98"/>
      <c r="JF44" s="98"/>
      <c r="JG44" s="98"/>
      <c r="JH44" s="98"/>
      <c r="JI44" s="98"/>
      <c r="JJ44" s="98"/>
      <c r="JK44" s="98"/>
      <c r="JL44" s="98"/>
      <c r="JM44" s="98"/>
      <c r="JN44" s="98"/>
      <c r="JO44" s="98"/>
      <c r="JP44" s="98"/>
      <c r="JQ44" s="98"/>
      <c r="JR44" s="98"/>
      <c r="JS44" s="98"/>
      <c r="JT44" s="98"/>
      <c r="JU44" s="98"/>
      <c r="JV44" s="98"/>
      <c r="JW44" s="98"/>
      <c r="JX44" s="98"/>
      <c r="JY44" s="98"/>
      <c r="JZ44" s="98"/>
      <c r="KA44" s="98"/>
      <c r="KB44" s="98"/>
      <c r="KC44" s="98"/>
      <c r="KD44" s="98"/>
      <c r="KE44" s="98"/>
      <c r="KF44" s="98"/>
      <c r="KG44" s="98"/>
      <c r="KH44" s="98"/>
      <c r="KI44" s="98"/>
      <c r="KJ44" s="98"/>
      <c r="KK44" s="98"/>
      <c r="KL44" s="98"/>
      <c r="KM44" s="98"/>
      <c r="KN44" s="98"/>
      <c r="KO44" s="98"/>
      <c r="KP44" s="98"/>
      <c r="KQ44" s="98"/>
      <c r="KR44" s="98"/>
      <c r="KS44" s="98"/>
      <c r="KT44" s="98"/>
      <c r="KU44" s="98"/>
      <c r="KV44" s="98"/>
      <c r="KW44" s="98"/>
      <c r="KX44" s="98"/>
      <c r="KY44" s="98"/>
      <c r="KZ44" s="98"/>
      <c r="LA44" s="98"/>
      <c r="LB44" s="98"/>
      <c r="LC44" s="98"/>
      <c r="LD44" s="98"/>
      <c r="LE44" s="98"/>
      <c r="LF44" s="98"/>
      <c r="LG44" s="98"/>
      <c r="LH44" s="98"/>
      <c r="LI44" s="98"/>
      <c r="LJ44" s="98"/>
      <c r="LK44" s="98"/>
      <c r="LL44" s="98"/>
      <c r="LM44" s="98"/>
      <c r="LN44" s="98"/>
      <c r="LO44" s="98"/>
      <c r="LP44" s="98"/>
      <c r="LQ44" s="98"/>
      <c r="LR44" s="98"/>
      <c r="LS44" s="98"/>
      <c r="LT44" s="98"/>
      <c r="LU44" s="98"/>
      <c r="LV44" s="98"/>
      <c r="LW44" s="98"/>
      <c r="LX44" s="98"/>
      <c r="LY44" s="98"/>
      <c r="LZ44" s="98"/>
      <c r="MA44" s="98"/>
      <c r="MB44" s="98"/>
      <c r="MC44" s="98"/>
      <c r="MD44" s="98"/>
      <c r="ME44" s="98"/>
      <c r="MF44" s="98"/>
      <c r="MG44" s="98"/>
      <c r="MH44" s="98"/>
      <c r="MI44" s="98"/>
      <c r="MJ44" s="98"/>
      <c r="MK44" s="98"/>
      <c r="ML44" s="98"/>
      <c r="MM44" s="98"/>
      <c r="MN44" s="98"/>
      <c r="MO44" s="98"/>
      <c r="MP44" s="98"/>
      <c r="MQ44" s="98"/>
      <c r="MR44" s="98"/>
      <c r="MS44" s="98"/>
      <c r="MT44" s="98"/>
      <c r="MU44" s="98"/>
      <c r="MV44" s="98"/>
      <c r="MW44" s="98"/>
      <c r="MX44" s="98"/>
      <c r="MY44" s="98"/>
      <c r="MZ44" s="98"/>
      <c r="NA44" s="98"/>
      <c r="NB44" s="98"/>
      <c r="NC44" s="98"/>
      <c r="ND44" s="98"/>
      <c r="NE44" s="98"/>
      <c r="NF44" s="98"/>
      <c r="NG44" s="98"/>
      <c r="NH44" s="98"/>
      <c r="NI44" s="98"/>
      <c r="NJ44" s="98"/>
      <c r="NK44" s="98"/>
      <c r="NL44" s="98"/>
      <c r="NM44" s="98"/>
      <c r="NN44" s="98"/>
      <c r="NO44" s="98"/>
      <c r="NP44" s="98"/>
      <c r="NQ44" s="98"/>
      <c r="NR44" s="98"/>
      <c r="NS44" s="98"/>
      <c r="NT44" s="98"/>
      <c r="NU44" s="98"/>
      <c r="NV44" s="98"/>
      <c r="NW44" s="98"/>
      <c r="NX44" s="98"/>
      <c r="NY44" s="98"/>
      <c r="NZ44" s="98"/>
      <c r="OA44" s="98"/>
      <c r="OB44" s="98"/>
      <c r="OC44" s="98"/>
      <c r="OD44" s="98"/>
      <c r="OE44" s="98"/>
      <c r="OF44" s="98"/>
      <c r="OG44" s="98"/>
      <c r="OH44" s="98"/>
      <c r="OI44" s="98"/>
      <c r="OJ44" s="98"/>
      <c r="OK44" s="98"/>
      <c r="OL44" s="98"/>
      <c r="OM44" s="98"/>
      <c r="ON44" s="98"/>
      <c r="OO44" s="98"/>
      <c r="OP44" s="98"/>
      <c r="OQ44" s="98"/>
      <c r="OR44" s="98"/>
      <c r="OS44" s="98"/>
      <c r="OT44" s="98"/>
      <c r="OU44" s="98"/>
      <c r="OV44" s="98"/>
      <c r="OW44" s="98"/>
      <c r="OX44" s="98"/>
      <c r="OY44" s="98"/>
      <c r="OZ44" s="98"/>
      <c r="PA44" s="98"/>
      <c r="PB44" s="98"/>
      <c r="PC44" s="98"/>
      <c r="PD44" s="98"/>
      <c r="PE44" s="98"/>
      <c r="PF44" s="98"/>
      <c r="PG44" s="98"/>
      <c r="PH44" s="98"/>
      <c r="PI44" s="98"/>
      <c r="PJ44" s="98"/>
      <c r="PK44" s="98"/>
      <c r="PL44" s="98"/>
      <c r="PM44" s="98"/>
      <c r="PN44" s="98"/>
      <c r="PO44" s="98"/>
      <c r="PP44" s="98"/>
      <c r="PQ44" s="98"/>
      <c r="PR44" s="98"/>
      <c r="PS44" s="98"/>
      <c r="PT44" s="98"/>
      <c r="PU44" s="98"/>
      <c r="PV44" s="98"/>
      <c r="PW44" s="98"/>
      <c r="PX44" s="98"/>
      <c r="PY44" s="98"/>
      <c r="PZ44" s="98"/>
      <c r="QA44" s="98"/>
      <c r="QB44" s="98"/>
      <c r="QC44" s="98"/>
      <c r="QD44" s="98"/>
      <c r="QE44" s="98"/>
      <c r="QF44" s="98"/>
      <c r="QG44" s="98"/>
      <c r="QH44" s="98"/>
      <c r="QI44" s="98"/>
      <c r="QJ44" s="98"/>
      <c r="QK44" s="98"/>
      <c r="QL44" s="98"/>
      <c r="QM44" s="98"/>
      <c r="QN44" s="98"/>
      <c r="QO44" s="98"/>
      <c r="QP44" s="98"/>
    </row>
    <row r="45" spans="1:458" s="22" customFormat="1" ht="24.9" customHeight="1" x14ac:dyDescent="0.3">
      <c r="A45" s="98"/>
      <c r="B45" s="98"/>
      <c r="C45" s="98"/>
      <c r="D45" s="98"/>
      <c r="E45" s="98"/>
      <c r="F45" s="98"/>
      <c r="G45" s="98"/>
      <c r="H45" s="98"/>
      <c r="I45" s="98"/>
      <c r="J45" s="98"/>
      <c r="K45" s="98"/>
      <c r="L45" s="98"/>
      <c r="M45" s="98"/>
      <c r="N45" s="94"/>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c r="IW45" s="98"/>
      <c r="IX45" s="98"/>
      <c r="IY45" s="98"/>
      <c r="IZ45" s="98"/>
      <c r="JA45" s="98"/>
      <c r="JB45" s="98"/>
      <c r="JC45" s="98"/>
      <c r="JD45" s="98"/>
      <c r="JE45" s="98"/>
      <c r="JF45" s="98"/>
      <c r="JG45" s="98"/>
      <c r="JH45" s="98"/>
      <c r="JI45" s="98"/>
      <c r="JJ45" s="98"/>
      <c r="JK45" s="98"/>
      <c r="JL45" s="98"/>
      <c r="JM45" s="98"/>
      <c r="JN45" s="98"/>
      <c r="JO45" s="98"/>
      <c r="JP45" s="98"/>
      <c r="JQ45" s="98"/>
      <c r="JR45" s="98"/>
      <c r="JS45" s="98"/>
      <c r="JT45" s="98"/>
      <c r="JU45" s="98"/>
      <c r="JV45" s="98"/>
      <c r="JW45" s="98"/>
      <c r="JX45" s="98"/>
      <c r="JY45" s="98"/>
      <c r="JZ45" s="98"/>
      <c r="KA45" s="98"/>
      <c r="KB45" s="98"/>
      <c r="KC45" s="98"/>
      <c r="KD45" s="98"/>
      <c r="KE45" s="98"/>
      <c r="KF45" s="98"/>
      <c r="KG45" s="98"/>
      <c r="KH45" s="98"/>
      <c r="KI45" s="98"/>
      <c r="KJ45" s="98"/>
      <c r="KK45" s="98"/>
      <c r="KL45" s="98"/>
      <c r="KM45" s="98"/>
      <c r="KN45" s="98"/>
      <c r="KO45" s="98"/>
      <c r="KP45" s="98"/>
      <c r="KQ45" s="98"/>
      <c r="KR45" s="98"/>
      <c r="KS45" s="98"/>
      <c r="KT45" s="98"/>
      <c r="KU45" s="98"/>
      <c r="KV45" s="98"/>
      <c r="KW45" s="98"/>
      <c r="KX45" s="98"/>
      <c r="KY45" s="98"/>
      <c r="KZ45" s="98"/>
      <c r="LA45" s="98"/>
      <c r="LB45" s="98"/>
      <c r="LC45" s="98"/>
      <c r="LD45" s="98"/>
      <c r="LE45" s="98"/>
      <c r="LF45" s="98"/>
      <c r="LG45" s="98"/>
      <c r="LH45" s="98"/>
      <c r="LI45" s="98"/>
      <c r="LJ45" s="98"/>
      <c r="LK45" s="98"/>
      <c r="LL45" s="98"/>
      <c r="LM45" s="98"/>
      <c r="LN45" s="98"/>
      <c r="LO45" s="98"/>
      <c r="LP45" s="98"/>
      <c r="LQ45" s="98"/>
      <c r="LR45" s="98"/>
      <c r="LS45" s="98"/>
      <c r="LT45" s="98"/>
      <c r="LU45" s="98"/>
      <c r="LV45" s="98"/>
      <c r="LW45" s="98"/>
      <c r="LX45" s="98"/>
      <c r="LY45" s="98"/>
      <c r="LZ45" s="98"/>
      <c r="MA45" s="98"/>
      <c r="MB45" s="98"/>
      <c r="MC45" s="98"/>
      <c r="MD45" s="98"/>
      <c r="ME45" s="98"/>
      <c r="MF45" s="98"/>
      <c r="MG45" s="98"/>
      <c r="MH45" s="98"/>
      <c r="MI45" s="98"/>
      <c r="MJ45" s="98"/>
      <c r="MK45" s="98"/>
      <c r="ML45" s="98"/>
      <c r="MM45" s="98"/>
      <c r="MN45" s="98"/>
      <c r="MO45" s="98"/>
      <c r="MP45" s="98"/>
      <c r="MQ45" s="98"/>
      <c r="MR45" s="98"/>
      <c r="MS45" s="98"/>
      <c r="MT45" s="98"/>
      <c r="MU45" s="98"/>
      <c r="MV45" s="98"/>
      <c r="MW45" s="98"/>
      <c r="MX45" s="98"/>
      <c r="MY45" s="98"/>
      <c r="MZ45" s="98"/>
      <c r="NA45" s="98"/>
      <c r="NB45" s="98"/>
      <c r="NC45" s="98"/>
      <c r="ND45" s="98"/>
      <c r="NE45" s="98"/>
      <c r="NF45" s="98"/>
      <c r="NG45" s="98"/>
      <c r="NH45" s="98"/>
      <c r="NI45" s="98"/>
      <c r="NJ45" s="98"/>
      <c r="NK45" s="98"/>
      <c r="NL45" s="98"/>
      <c r="NM45" s="98"/>
      <c r="NN45" s="98"/>
      <c r="NO45" s="98"/>
      <c r="NP45" s="98"/>
      <c r="NQ45" s="98"/>
      <c r="NR45" s="98"/>
      <c r="NS45" s="98"/>
      <c r="NT45" s="98"/>
      <c r="NU45" s="98"/>
      <c r="NV45" s="98"/>
      <c r="NW45" s="98"/>
      <c r="NX45" s="98"/>
      <c r="NY45" s="98"/>
      <c r="NZ45" s="98"/>
      <c r="OA45" s="98"/>
      <c r="OB45" s="98"/>
      <c r="OC45" s="98"/>
      <c r="OD45" s="98"/>
      <c r="OE45" s="98"/>
      <c r="OF45" s="98"/>
      <c r="OG45" s="98"/>
      <c r="OH45" s="98"/>
      <c r="OI45" s="98"/>
      <c r="OJ45" s="98"/>
      <c r="OK45" s="98"/>
      <c r="OL45" s="98"/>
      <c r="OM45" s="98"/>
      <c r="ON45" s="98"/>
      <c r="OO45" s="98"/>
      <c r="OP45" s="98"/>
      <c r="OQ45" s="98"/>
      <c r="OR45" s="98"/>
      <c r="OS45" s="98"/>
      <c r="OT45" s="98"/>
      <c r="OU45" s="98"/>
      <c r="OV45" s="98"/>
      <c r="OW45" s="98"/>
      <c r="OX45" s="98"/>
      <c r="OY45" s="98"/>
      <c r="OZ45" s="98"/>
      <c r="PA45" s="98"/>
      <c r="PB45" s="98"/>
      <c r="PC45" s="98"/>
      <c r="PD45" s="98"/>
      <c r="PE45" s="98"/>
      <c r="PF45" s="98"/>
      <c r="PG45" s="98"/>
      <c r="PH45" s="98"/>
      <c r="PI45" s="98"/>
      <c r="PJ45" s="98"/>
      <c r="PK45" s="98"/>
      <c r="PL45" s="98"/>
      <c r="PM45" s="98"/>
      <c r="PN45" s="98"/>
      <c r="PO45" s="98"/>
      <c r="PP45" s="98"/>
      <c r="PQ45" s="98"/>
      <c r="PR45" s="98"/>
      <c r="PS45" s="98"/>
      <c r="PT45" s="98"/>
      <c r="PU45" s="98"/>
      <c r="PV45" s="98"/>
      <c r="PW45" s="98"/>
      <c r="PX45" s="98"/>
      <c r="PY45" s="98"/>
      <c r="PZ45" s="98"/>
      <c r="QA45" s="98"/>
      <c r="QB45" s="98"/>
      <c r="QC45" s="98"/>
      <c r="QD45" s="98"/>
      <c r="QE45" s="98"/>
      <c r="QF45" s="98"/>
      <c r="QG45" s="98"/>
      <c r="QH45" s="98"/>
      <c r="QI45" s="98"/>
      <c r="QJ45" s="98"/>
      <c r="QK45" s="98"/>
      <c r="QL45" s="98"/>
      <c r="QM45" s="98"/>
      <c r="QN45" s="98"/>
      <c r="QO45" s="98"/>
      <c r="QP45" s="98"/>
    </row>
    <row r="46" spans="1:458" s="22" customFormat="1" ht="24.9" customHeight="1" x14ac:dyDescent="0.3">
      <c r="A46" s="98"/>
      <c r="B46" s="98"/>
      <c r="C46" s="98"/>
      <c r="D46" s="98"/>
      <c r="E46" s="98"/>
      <c r="F46" s="98"/>
      <c r="G46" s="98"/>
      <c r="H46" s="98"/>
      <c r="I46" s="98"/>
      <c r="J46" s="98"/>
      <c r="K46" s="98"/>
      <c r="L46" s="98"/>
      <c r="M46" s="98"/>
      <c r="N46" s="94"/>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8"/>
      <c r="FQ46" s="98"/>
      <c r="FR46" s="98"/>
      <c r="FS46" s="98"/>
      <c r="FT46" s="98"/>
      <c r="FU46" s="98"/>
      <c r="FV46" s="98"/>
      <c r="FW46" s="98"/>
      <c r="FX46" s="98"/>
      <c r="FY46" s="98"/>
      <c r="FZ46" s="98"/>
      <c r="GA46" s="98"/>
      <c r="GB46" s="98"/>
      <c r="GC46" s="98"/>
      <c r="GD46" s="98"/>
      <c r="GE46" s="98"/>
      <c r="GF46" s="98"/>
      <c r="GG46" s="98"/>
      <c r="GH46" s="98"/>
      <c r="GI46" s="98"/>
      <c r="GJ46" s="98"/>
      <c r="GK46" s="98"/>
      <c r="GL46" s="98"/>
      <c r="GM46" s="98"/>
      <c r="GN46" s="98"/>
      <c r="GO46" s="98"/>
      <c r="GP46" s="98"/>
      <c r="GQ46" s="98"/>
      <c r="GR46" s="98"/>
      <c r="GS46" s="98"/>
      <c r="GT46" s="98"/>
      <c r="GU46" s="98"/>
      <c r="GV46" s="98"/>
      <c r="GW46" s="98"/>
      <c r="GX46" s="98"/>
      <c r="GY46" s="98"/>
      <c r="GZ46" s="98"/>
      <c r="HA46" s="98"/>
      <c r="HB46" s="98"/>
      <c r="HC46" s="98"/>
      <c r="HD46" s="98"/>
      <c r="HE46" s="98"/>
      <c r="HF46" s="98"/>
      <c r="HG46" s="98"/>
      <c r="HH46" s="98"/>
      <c r="HI46" s="98"/>
      <c r="HJ46" s="98"/>
      <c r="HK46" s="98"/>
      <c r="HL46" s="98"/>
      <c r="HM46" s="98"/>
      <c r="HN46" s="98"/>
      <c r="HO46" s="98"/>
      <c r="HP46" s="98"/>
      <c r="HQ46" s="98"/>
      <c r="HR46" s="98"/>
      <c r="HS46" s="98"/>
      <c r="HT46" s="98"/>
      <c r="HU46" s="98"/>
      <c r="HV46" s="98"/>
      <c r="HW46" s="98"/>
      <c r="HX46" s="98"/>
      <c r="HY46" s="98"/>
      <c r="HZ46" s="98"/>
      <c r="IA46" s="98"/>
      <c r="IB46" s="98"/>
      <c r="IC46" s="98"/>
      <c r="ID46" s="98"/>
      <c r="IE46" s="98"/>
      <c r="IF46" s="98"/>
      <c r="IG46" s="98"/>
      <c r="IH46" s="98"/>
      <c r="II46" s="98"/>
      <c r="IJ46" s="98"/>
      <c r="IK46" s="98"/>
      <c r="IL46" s="98"/>
      <c r="IM46" s="98"/>
      <c r="IN46" s="98"/>
      <c r="IO46" s="98"/>
      <c r="IP46" s="98"/>
      <c r="IQ46" s="98"/>
      <c r="IR46" s="98"/>
      <c r="IS46" s="98"/>
      <c r="IT46" s="98"/>
      <c r="IU46" s="98"/>
      <c r="IV46" s="98"/>
      <c r="IW46" s="98"/>
      <c r="IX46" s="98"/>
      <c r="IY46" s="98"/>
      <c r="IZ46" s="98"/>
      <c r="JA46" s="98"/>
      <c r="JB46" s="98"/>
      <c r="JC46" s="98"/>
      <c r="JD46" s="98"/>
      <c r="JE46" s="98"/>
      <c r="JF46" s="98"/>
      <c r="JG46" s="98"/>
      <c r="JH46" s="98"/>
      <c r="JI46" s="98"/>
      <c r="JJ46" s="98"/>
      <c r="JK46" s="98"/>
      <c r="JL46" s="98"/>
      <c r="JM46" s="98"/>
      <c r="JN46" s="98"/>
      <c r="JO46" s="98"/>
      <c r="JP46" s="98"/>
      <c r="JQ46" s="98"/>
      <c r="JR46" s="98"/>
      <c r="JS46" s="98"/>
      <c r="JT46" s="98"/>
      <c r="JU46" s="98"/>
      <c r="JV46" s="98"/>
      <c r="JW46" s="98"/>
      <c r="JX46" s="98"/>
      <c r="JY46" s="98"/>
      <c r="JZ46" s="98"/>
      <c r="KA46" s="98"/>
      <c r="KB46" s="98"/>
      <c r="KC46" s="98"/>
      <c r="KD46" s="98"/>
      <c r="KE46" s="98"/>
      <c r="KF46" s="98"/>
      <c r="KG46" s="98"/>
      <c r="KH46" s="98"/>
      <c r="KI46" s="98"/>
      <c r="KJ46" s="98"/>
      <c r="KK46" s="98"/>
      <c r="KL46" s="98"/>
      <c r="KM46" s="98"/>
      <c r="KN46" s="98"/>
      <c r="KO46" s="98"/>
      <c r="KP46" s="98"/>
      <c r="KQ46" s="98"/>
      <c r="KR46" s="98"/>
      <c r="KS46" s="98"/>
      <c r="KT46" s="98"/>
      <c r="KU46" s="98"/>
      <c r="KV46" s="98"/>
      <c r="KW46" s="98"/>
      <c r="KX46" s="98"/>
      <c r="KY46" s="98"/>
      <c r="KZ46" s="98"/>
      <c r="LA46" s="98"/>
      <c r="LB46" s="98"/>
      <c r="LC46" s="98"/>
      <c r="LD46" s="98"/>
      <c r="LE46" s="98"/>
      <c r="LF46" s="98"/>
      <c r="LG46" s="98"/>
      <c r="LH46" s="98"/>
      <c r="LI46" s="98"/>
      <c r="LJ46" s="98"/>
      <c r="LK46" s="98"/>
      <c r="LL46" s="98"/>
      <c r="LM46" s="98"/>
      <c r="LN46" s="98"/>
      <c r="LO46" s="98"/>
      <c r="LP46" s="98"/>
      <c r="LQ46" s="98"/>
      <c r="LR46" s="98"/>
      <c r="LS46" s="98"/>
      <c r="LT46" s="98"/>
      <c r="LU46" s="98"/>
      <c r="LV46" s="98"/>
      <c r="LW46" s="98"/>
      <c r="LX46" s="98"/>
      <c r="LY46" s="98"/>
      <c r="LZ46" s="98"/>
      <c r="MA46" s="98"/>
      <c r="MB46" s="98"/>
      <c r="MC46" s="98"/>
      <c r="MD46" s="98"/>
      <c r="ME46" s="98"/>
      <c r="MF46" s="98"/>
      <c r="MG46" s="98"/>
      <c r="MH46" s="98"/>
      <c r="MI46" s="98"/>
      <c r="MJ46" s="98"/>
      <c r="MK46" s="98"/>
      <c r="ML46" s="98"/>
      <c r="MM46" s="98"/>
      <c r="MN46" s="98"/>
      <c r="MO46" s="98"/>
      <c r="MP46" s="98"/>
      <c r="MQ46" s="98"/>
      <c r="MR46" s="98"/>
      <c r="MS46" s="98"/>
      <c r="MT46" s="98"/>
      <c r="MU46" s="98"/>
      <c r="MV46" s="98"/>
      <c r="MW46" s="98"/>
      <c r="MX46" s="98"/>
      <c r="MY46" s="98"/>
      <c r="MZ46" s="98"/>
      <c r="NA46" s="98"/>
      <c r="NB46" s="98"/>
      <c r="NC46" s="98"/>
      <c r="ND46" s="98"/>
      <c r="NE46" s="98"/>
      <c r="NF46" s="98"/>
      <c r="NG46" s="98"/>
      <c r="NH46" s="98"/>
      <c r="NI46" s="98"/>
      <c r="NJ46" s="98"/>
      <c r="NK46" s="98"/>
      <c r="NL46" s="98"/>
      <c r="NM46" s="98"/>
      <c r="NN46" s="98"/>
      <c r="NO46" s="98"/>
      <c r="NP46" s="98"/>
      <c r="NQ46" s="98"/>
      <c r="NR46" s="98"/>
      <c r="NS46" s="98"/>
      <c r="NT46" s="98"/>
      <c r="NU46" s="98"/>
      <c r="NV46" s="98"/>
      <c r="NW46" s="98"/>
      <c r="NX46" s="98"/>
      <c r="NY46" s="98"/>
      <c r="NZ46" s="98"/>
      <c r="OA46" s="98"/>
      <c r="OB46" s="98"/>
      <c r="OC46" s="98"/>
      <c r="OD46" s="98"/>
      <c r="OE46" s="98"/>
      <c r="OF46" s="98"/>
      <c r="OG46" s="98"/>
      <c r="OH46" s="98"/>
      <c r="OI46" s="98"/>
      <c r="OJ46" s="98"/>
      <c r="OK46" s="98"/>
      <c r="OL46" s="98"/>
      <c r="OM46" s="98"/>
      <c r="ON46" s="98"/>
      <c r="OO46" s="98"/>
      <c r="OP46" s="98"/>
      <c r="OQ46" s="98"/>
      <c r="OR46" s="98"/>
      <c r="OS46" s="98"/>
      <c r="OT46" s="98"/>
      <c r="OU46" s="98"/>
      <c r="OV46" s="98"/>
      <c r="OW46" s="98"/>
      <c r="OX46" s="98"/>
      <c r="OY46" s="98"/>
      <c r="OZ46" s="98"/>
      <c r="PA46" s="98"/>
      <c r="PB46" s="98"/>
      <c r="PC46" s="98"/>
      <c r="PD46" s="98"/>
      <c r="PE46" s="98"/>
      <c r="PF46" s="98"/>
      <c r="PG46" s="98"/>
      <c r="PH46" s="98"/>
      <c r="PI46" s="98"/>
      <c r="PJ46" s="98"/>
      <c r="PK46" s="98"/>
      <c r="PL46" s="98"/>
      <c r="PM46" s="98"/>
      <c r="PN46" s="98"/>
      <c r="PO46" s="98"/>
      <c r="PP46" s="98"/>
      <c r="PQ46" s="98"/>
      <c r="PR46" s="98"/>
      <c r="PS46" s="98"/>
      <c r="PT46" s="98"/>
      <c r="PU46" s="98"/>
      <c r="PV46" s="98"/>
      <c r="PW46" s="98"/>
      <c r="PX46" s="98"/>
      <c r="PY46" s="98"/>
      <c r="PZ46" s="98"/>
      <c r="QA46" s="98"/>
      <c r="QB46" s="98"/>
      <c r="QC46" s="98"/>
      <c r="QD46" s="98"/>
      <c r="QE46" s="98"/>
      <c r="QF46" s="98"/>
      <c r="QG46" s="98"/>
      <c r="QH46" s="98"/>
      <c r="QI46" s="98"/>
      <c r="QJ46" s="98"/>
      <c r="QK46" s="98"/>
      <c r="QL46" s="98"/>
      <c r="QM46" s="98"/>
      <c r="QN46" s="98"/>
      <c r="QO46" s="98"/>
      <c r="QP46" s="98"/>
    </row>
    <row r="47" spans="1:458" s="22" customFormat="1" ht="24.9" customHeight="1" x14ac:dyDescent="0.3">
      <c r="A47" s="98"/>
      <c r="B47" s="98"/>
      <c r="C47" s="98"/>
      <c r="D47" s="98"/>
      <c r="E47" s="98"/>
      <c r="F47" s="98"/>
      <c r="G47" s="98"/>
      <c r="H47" s="98"/>
      <c r="I47" s="98"/>
      <c r="J47" s="98"/>
      <c r="K47" s="98"/>
      <c r="L47" s="98"/>
      <c r="M47" s="98"/>
      <c r="N47" s="94"/>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8"/>
      <c r="FQ47" s="98"/>
      <c r="FR47" s="98"/>
      <c r="FS47" s="98"/>
      <c r="FT47" s="98"/>
      <c r="FU47" s="98"/>
      <c r="FV47" s="98"/>
      <c r="FW47" s="98"/>
      <c r="FX47" s="98"/>
      <c r="FY47" s="98"/>
      <c r="FZ47" s="98"/>
      <c r="GA47" s="98"/>
      <c r="GB47" s="98"/>
      <c r="GC47" s="98"/>
      <c r="GD47" s="98"/>
      <c r="GE47" s="98"/>
      <c r="GF47" s="98"/>
      <c r="GG47" s="98"/>
      <c r="GH47" s="98"/>
      <c r="GI47" s="98"/>
      <c r="GJ47" s="98"/>
      <c r="GK47" s="98"/>
      <c r="GL47" s="98"/>
      <c r="GM47" s="98"/>
      <c r="GN47" s="98"/>
      <c r="GO47" s="98"/>
      <c r="GP47" s="98"/>
      <c r="GQ47" s="98"/>
      <c r="GR47" s="98"/>
      <c r="GS47" s="98"/>
      <c r="GT47" s="98"/>
      <c r="GU47" s="98"/>
      <c r="GV47" s="98"/>
      <c r="GW47" s="98"/>
      <c r="GX47" s="98"/>
      <c r="GY47" s="98"/>
      <c r="GZ47" s="98"/>
      <c r="HA47" s="98"/>
      <c r="HB47" s="98"/>
      <c r="HC47" s="98"/>
      <c r="HD47" s="98"/>
      <c r="HE47" s="98"/>
      <c r="HF47" s="98"/>
      <c r="HG47" s="98"/>
      <c r="HH47" s="98"/>
      <c r="HI47" s="98"/>
      <c r="HJ47" s="98"/>
      <c r="HK47" s="98"/>
      <c r="HL47" s="98"/>
      <c r="HM47" s="98"/>
      <c r="HN47" s="98"/>
      <c r="HO47" s="98"/>
      <c r="HP47" s="98"/>
      <c r="HQ47" s="98"/>
      <c r="HR47" s="98"/>
      <c r="HS47" s="98"/>
      <c r="HT47" s="98"/>
      <c r="HU47" s="98"/>
      <c r="HV47" s="98"/>
      <c r="HW47" s="98"/>
      <c r="HX47" s="98"/>
      <c r="HY47" s="98"/>
      <c r="HZ47" s="98"/>
      <c r="IA47" s="98"/>
      <c r="IB47" s="98"/>
      <c r="IC47" s="98"/>
      <c r="ID47" s="98"/>
      <c r="IE47" s="98"/>
      <c r="IF47" s="98"/>
      <c r="IG47" s="98"/>
      <c r="IH47" s="98"/>
      <c r="II47" s="98"/>
      <c r="IJ47" s="98"/>
      <c r="IK47" s="98"/>
      <c r="IL47" s="98"/>
      <c r="IM47" s="98"/>
      <c r="IN47" s="98"/>
      <c r="IO47" s="98"/>
      <c r="IP47" s="98"/>
      <c r="IQ47" s="98"/>
      <c r="IR47" s="98"/>
      <c r="IS47" s="98"/>
      <c r="IT47" s="98"/>
      <c r="IU47" s="98"/>
      <c r="IV47" s="98"/>
      <c r="IW47" s="98"/>
      <c r="IX47" s="98"/>
      <c r="IY47" s="98"/>
      <c r="IZ47" s="98"/>
      <c r="JA47" s="98"/>
      <c r="JB47" s="98"/>
      <c r="JC47" s="98"/>
      <c r="JD47" s="98"/>
      <c r="JE47" s="98"/>
      <c r="JF47" s="98"/>
      <c r="JG47" s="98"/>
      <c r="JH47" s="98"/>
      <c r="JI47" s="98"/>
      <c r="JJ47" s="98"/>
      <c r="JK47" s="98"/>
      <c r="JL47" s="98"/>
      <c r="JM47" s="98"/>
      <c r="JN47" s="98"/>
      <c r="JO47" s="98"/>
      <c r="JP47" s="98"/>
      <c r="JQ47" s="98"/>
      <c r="JR47" s="98"/>
      <c r="JS47" s="98"/>
      <c r="JT47" s="98"/>
      <c r="JU47" s="98"/>
      <c r="JV47" s="98"/>
      <c r="JW47" s="98"/>
      <c r="JX47" s="98"/>
      <c r="JY47" s="98"/>
      <c r="JZ47" s="98"/>
      <c r="KA47" s="98"/>
      <c r="KB47" s="98"/>
      <c r="KC47" s="98"/>
      <c r="KD47" s="98"/>
      <c r="KE47" s="98"/>
      <c r="KF47" s="98"/>
      <c r="KG47" s="98"/>
      <c r="KH47" s="98"/>
      <c r="KI47" s="98"/>
      <c r="KJ47" s="98"/>
      <c r="KK47" s="98"/>
      <c r="KL47" s="98"/>
      <c r="KM47" s="98"/>
      <c r="KN47" s="98"/>
      <c r="KO47" s="98"/>
      <c r="KP47" s="98"/>
      <c r="KQ47" s="98"/>
      <c r="KR47" s="98"/>
      <c r="KS47" s="98"/>
      <c r="KT47" s="98"/>
      <c r="KU47" s="98"/>
      <c r="KV47" s="98"/>
      <c r="KW47" s="98"/>
      <c r="KX47" s="98"/>
      <c r="KY47" s="98"/>
      <c r="KZ47" s="98"/>
      <c r="LA47" s="98"/>
      <c r="LB47" s="98"/>
      <c r="LC47" s="98"/>
      <c r="LD47" s="98"/>
      <c r="LE47" s="98"/>
      <c r="LF47" s="98"/>
      <c r="LG47" s="98"/>
      <c r="LH47" s="98"/>
      <c r="LI47" s="98"/>
      <c r="LJ47" s="98"/>
      <c r="LK47" s="98"/>
      <c r="LL47" s="98"/>
      <c r="LM47" s="98"/>
      <c r="LN47" s="98"/>
      <c r="LO47" s="98"/>
      <c r="LP47" s="98"/>
      <c r="LQ47" s="98"/>
      <c r="LR47" s="98"/>
      <c r="LS47" s="98"/>
      <c r="LT47" s="98"/>
      <c r="LU47" s="98"/>
      <c r="LV47" s="98"/>
      <c r="LW47" s="98"/>
      <c r="LX47" s="98"/>
      <c r="LY47" s="98"/>
      <c r="LZ47" s="98"/>
      <c r="MA47" s="98"/>
      <c r="MB47" s="98"/>
      <c r="MC47" s="98"/>
      <c r="MD47" s="98"/>
      <c r="ME47" s="98"/>
      <c r="MF47" s="98"/>
      <c r="MG47" s="98"/>
      <c r="MH47" s="98"/>
      <c r="MI47" s="98"/>
      <c r="MJ47" s="98"/>
      <c r="MK47" s="98"/>
      <c r="ML47" s="98"/>
      <c r="MM47" s="98"/>
      <c r="MN47" s="98"/>
      <c r="MO47" s="98"/>
      <c r="MP47" s="98"/>
      <c r="MQ47" s="98"/>
      <c r="MR47" s="98"/>
      <c r="MS47" s="98"/>
      <c r="MT47" s="98"/>
      <c r="MU47" s="98"/>
      <c r="MV47" s="98"/>
      <c r="MW47" s="98"/>
      <c r="MX47" s="98"/>
      <c r="MY47" s="98"/>
      <c r="MZ47" s="98"/>
      <c r="NA47" s="98"/>
      <c r="NB47" s="98"/>
      <c r="NC47" s="98"/>
      <c r="ND47" s="98"/>
      <c r="NE47" s="98"/>
      <c r="NF47" s="98"/>
      <c r="NG47" s="98"/>
      <c r="NH47" s="98"/>
      <c r="NI47" s="98"/>
      <c r="NJ47" s="98"/>
      <c r="NK47" s="98"/>
      <c r="NL47" s="98"/>
      <c r="NM47" s="98"/>
      <c r="NN47" s="98"/>
      <c r="NO47" s="98"/>
      <c r="NP47" s="98"/>
      <c r="NQ47" s="98"/>
      <c r="NR47" s="98"/>
      <c r="NS47" s="98"/>
      <c r="NT47" s="98"/>
      <c r="NU47" s="98"/>
      <c r="NV47" s="98"/>
      <c r="NW47" s="98"/>
      <c r="NX47" s="98"/>
      <c r="NY47" s="98"/>
      <c r="NZ47" s="98"/>
      <c r="OA47" s="98"/>
      <c r="OB47" s="98"/>
      <c r="OC47" s="98"/>
      <c r="OD47" s="98"/>
      <c r="OE47" s="98"/>
      <c r="OF47" s="98"/>
      <c r="OG47" s="98"/>
      <c r="OH47" s="98"/>
      <c r="OI47" s="98"/>
      <c r="OJ47" s="98"/>
      <c r="OK47" s="98"/>
      <c r="OL47" s="98"/>
      <c r="OM47" s="98"/>
      <c r="ON47" s="98"/>
      <c r="OO47" s="98"/>
      <c r="OP47" s="98"/>
      <c r="OQ47" s="98"/>
      <c r="OR47" s="98"/>
      <c r="OS47" s="98"/>
      <c r="OT47" s="98"/>
      <c r="OU47" s="98"/>
      <c r="OV47" s="98"/>
      <c r="OW47" s="98"/>
      <c r="OX47" s="98"/>
      <c r="OY47" s="98"/>
      <c r="OZ47" s="98"/>
      <c r="PA47" s="98"/>
      <c r="PB47" s="98"/>
      <c r="PC47" s="98"/>
      <c r="PD47" s="98"/>
      <c r="PE47" s="98"/>
      <c r="PF47" s="98"/>
      <c r="PG47" s="98"/>
      <c r="PH47" s="98"/>
      <c r="PI47" s="98"/>
      <c r="PJ47" s="98"/>
      <c r="PK47" s="98"/>
      <c r="PL47" s="98"/>
      <c r="PM47" s="98"/>
      <c r="PN47" s="98"/>
      <c r="PO47" s="98"/>
      <c r="PP47" s="98"/>
      <c r="PQ47" s="98"/>
      <c r="PR47" s="98"/>
      <c r="PS47" s="98"/>
      <c r="PT47" s="98"/>
      <c r="PU47" s="98"/>
      <c r="PV47" s="98"/>
      <c r="PW47" s="98"/>
      <c r="PX47" s="98"/>
      <c r="PY47" s="98"/>
      <c r="PZ47" s="98"/>
      <c r="QA47" s="98"/>
      <c r="QB47" s="98"/>
      <c r="QC47" s="98"/>
      <c r="QD47" s="98"/>
      <c r="QE47" s="98"/>
      <c r="QF47" s="98"/>
      <c r="QG47" s="98"/>
      <c r="QH47" s="98"/>
      <c r="QI47" s="98"/>
      <c r="QJ47" s="98"/>
      <c r="QK47" s="98"/>
      <c r="QL47" s="98"/>
      <c r="QM47" s="98"/>
      <c r="QN47" s="98"/>
      <c r="QO47" s="98"/>
      <c r="QP47" s="98"/>
    </row>
    <row r="48" spans="1:458" s="22" customFormat="1" ht="24.9" customHeight="1" x14ac:dyDescent="0.3">
      <c r="A48" s="98"/>
      <c r="B48" s="98"/>
      <c r="C48" s="98"/>
      <c r="D48" s="98"/>
      <c r="E48" s="98"/>
      <c r="F48" s="98"/>
      <c r="G48" s="98"/>
      <c r="H48" s="98"/>
      <c r="I48" s="98"/>
      <c r="J48" s="98"/>
      <c r="K48" s="98"/>
      <c r="L48" s="98"/>
      <c r="M48" s="98"/>
      <c r="N48" s="94"/>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c r="EH48" s="98"/>
      <c r="EI48" s="98"/>
      <c r="EJ48" s="98"/>
      <c r="EK48" s="98"/>
      <c r="EL48" s="98"/>
      <c r="EM48" s="98"/>
      <c r="EN48" s="98"/>
      <c r="EO48" s="98"/>
      <c r="EP48" s="98"/>
      <c r="EQ48" s="98"/>
      <c r="ER48" s="98"/>
      <c r="ES48" s="98"/>
      <c r="ET48" s="98"/>
      <c r="EU48" s="98"/>
      <c r="EV48" s="98"/>
      <c r="EW48" s="98"/>
      <c r="EX48" s="98"/>
      <c r="EY48" s="98"/>
      <c r="EZ48" s="98"/>
      <c r="FA48" s="98"/>
      <c r="FB48" s="98"/>
      <c r="FC48" s="98"/>
      <c r="FD48" s="98"/>
      <c r="FE48" s="98"/>
      <c r="FF48" s="98"/>
      <c r="FG48" s="98"/>
      <c r="FH48" s="98"/>
      <c r="FI48" s="98"/>
      <c r="FJ48" s="98"/>
      <c r="FK48" s="98"/>
      <c r="FL48" s="98"/>
      <c r="FM48" s="98"/>
      <c r="FN48" s="98"/>
      <c r="FO48" s="98"/>
      <c r="FP48" s="98"/>
      <c r="FQ48" s="98"/>
      <c r="FR48" s="98"/>
      <c r="FS48" s="98"/>
      <c r="FT48" s="98"/>
      <c r="FU48" s="98"/>
      <c r="FV48" s="98"/>
      <c r="FW48" s="98"/>
      <c r="FX48" s="98"/>
      <c r="FY48" s="98"/>
      <c r="FZ48" s="98"/>
      <c r="GA48" s="98"/>
      <c r="GB48" s="98"/>
      <c r="GC48" s="98"/>
      <c r="GD48" s="98"/>
      <c r="GE48" s="98"/>
      <c r="GF48" s="98"/>
      <c r="GG48" s="98"/>
      <c r="GH48" s="98"/>
      <c r="GI48" s="98"/>
      <c r="GJ48" s="98"/>
      <c r="GK48" s="98"/>
      <c r="GL48" s="98"/>
      <c r="GM48" s="98"/>
      <c r="GN48" s="98"/>
      <c r="GO48" s="98"/>
      <c r="GP48" s="98"/>
      <c r="GQ48" s="98"/>
      <c r="GR48" s="98"/>
      <c r="GS48" s="98"/>
      <c r="GT48" s="98"/>
      <c r="GU48" s="98"/>
      <c r="GV48" s="98"/>
      <c r="GW48" s="98"/>
      <c r="GX48" s="98"/>
      <c r="GY48" s="98"/>
      <c r="GZ48" s="98"/>
      <c r="HA48" s="98"/>
      <c r="HB48" s="98"/>
      <c r="HC48" s="98"/>
      <c r="HD48" s="98"/>
      <c r="HE48" s="98"/>
      <c r="HF48" s="98"/>
      <c r="HG48" s="98"/>
      <c r="HH48" s="98"/>
      <c r="HI48" s="98"/>
      <c r="HJ48" s="98"/>
      <c r="HK48" s="98"/>
      <c r="HL48" s="98"/>
      <c r="HM48" s="98"/>
      <c r="HN48" s="98"/>
      <c r="HO48" s="98"/>
      <c r="HP48" s="98"/>
      <c r="HQ48" s="98"/>
      <c r="HR48" s="98"/>
      <c r="HS48" s="98"/>
      <c r="HT48" s="98"/>
      <c r="HU48" s="98"/>
      <c r="HV48" s="98"/>
      <c r="HW48" s="98"/>
      <c r="HX48" s="98"/>
      <c r="HY48" s="98"/>
      <c r="HZ48" s="98"/>
      <c r="IA48" s="98"/>
      <c r="IB48" s="98"/>
      <c r="IC48" s="98"/>
      <c r="ID48" s="98"/>
      <c r="IE48" s="98"/>
      <c r="IF48" s="98"/>
      <c r="IG48" s="98"/>
      <c r="IH48" s="98"/>
      <c r="II48" s="98"/>
      <c r="IJ48" s="98"/>
      <c r="IK48" s="98"/>
      <c r="IL48" s="98"/>
      <c r="IM48" s="98"/>
      <c r="IN48" s="98"/>
      <c r="IO48" s="98"/>
      <c r="IP48" s="98"/>
      <c r="IQ48" s="98"/>
      <c r="IR48" s="98"/>
      <c r="IS48" s="98"/>
      <c r="IT48" s="98"/>
      <c r="IU48" s="98"/>
      <c r="IV48" s="98"/>
      <c r="IW48" s="98"/>
      <c r="IX48" s="98"/>
      <c r="IY48" s="98"/>
      <c r="IZ48" s="98"/>
      <c r="JA48" s="98"/>
      <c r="JB48" s="98"/>
      <c r="JC48" s="98"/>
      <c r="JD48" s="98"/>
      <c r="JE48" s="98"/>
      <c r="JF48" s="98"/>
      <c r="JG48" s="98"/>
      <c r="JH48" s="98"/>
      <c r="JI48" s="98"/>
      <c r="JJ48" s="98"/>
      <c r="JK48" s="98"/>
      <c r="JL48" s="98"/>
      <c r="JM48" s="98"/>
      <c r="JN48" s="98"/>
      <c r="JO48" s="98"/>
      <c r="JP48" s="98"/>
      <c r="JQ48" s="98"/>
      <c r="JR48" s="98"/>
      <c r="JS48" s="98"/>
      <c r="JT48" s="98"/>
      <c r="JU48" s="98"/>
      <c r="JV48" s="98"/>
      <c r="JW48" s="98"/>
      <c r="JX48" s="98"/>
      <c r="JY48" s="98"/>
      <c r="JZ48" s="98"/>
      <c r="KA48" s="98"/>
      <c r="KB48" s="98"/>
      <c r="KC48" s="98"/>
      <c r="KD48" s="98"/>
      <c r="KE48" s="98"/>
      <c r="KF48" s="98"/>
      <c r="KG48" s="98"/>
      <c r="KH48" s="98"/>
      <c r="KI48" s="98"/>
      <c r="KJ48" s="98"/>
      <c r="KK48" s="98"/>
      <c r="KL48" s="98"/>
      <c r="KM48" s="98"/>
      <c r="KN48" s="98"/>
      <c r="KO48" s="98"/>
      <c r="KP48" s="98"/>
      <c r="KQ48" s="98"/>
      <c r="KR48" s="98"/>
      <c r="KS48" s="98"/>
      <c r="KT48" s="98"/>
      <c r="KU48" s="98"/>
      <c r="KV48" s="98"/>
      <c r="KW48" s="98"/>
      <c r="KX48" s="98"/>
      <c r="KY48" s="98"/>
      <c r="KZ48" s="98"/>
      <c r="LA48" s="98"/>
      <c r="LB48" s="98"/>
      <c r="LC48" s="98"/>
      <c r="LD48" s="98"/>
      <c r="LE48" s="98"/>
      <c r="LF48" s="98"/>
      <c r="LG48" s="98"/>
      <c r="LH48" s="98"/>
      <c r="LI48" s="98"/>
      <c r="LJ48" s="98"/>
      <c r="LK48" s="98"/>
      <c r="LL48" s="98"/>
      <c r="LM48" s="98"/>
      <c r="LN48" s="98"/>
      <c r="LO48" s="98"/>
      <c r="LP48" s="98"/>
      <c r="LQ48" s="98"/>
      <c r="LR48" s="98"/>
      <c r="LS48" s="98"/>
      <c r="LT48" s="98"/>
      <c r="LU48" s="98"/>
      <c r="LV48" s="98"/>
      <c r="LW48" s="98"/>
      <c r="LX48" s="98"/>
      <c r="LY48" s="98"/>
      <c r="LZ48" s="98"/>
      <c r="MA48" s="98"/>
      <c r="MB48" s="98"/>
      <c r="MC48" s="98"/>
      <c r="MD48" s="98"/>
      <c r="ME48" s="98"/>
      <c r="MF48" s="98"/>
      <c r="MG48" s="98"/>
      <c r="MH48" s="98"/>
      <c r="MI48" s="98"/>
      <c r="MJ48" s="98"/>
      <c r="MK48" s="98"/>
      <c r="ML48" s="98"/>
      <c r="MM48" s="98"/>
      <c r="MN48" s="98"/>
      <c r="MO48" s="98"/>
      <c r="MP48" s="98"/>
      <c r="MQ48" s="98"/>
      <c r="MR48" s="98"/>
      <c r="MS48" s="98"/>
      <c r="MT48" s="98"/>
      <c r="MU48" s="98"/>
      <c r="MV48" s="98"/>
      <c r="MW48" s="98"/>
      <c r="MX48" s="98"/>
      <c r="MY48" s="98"/>
      <c r="MZ48" s="98"/>
      <c r="NA48" s="98"/>
      <c r="NB48" s="98"/>
      <c r="NC48" s="98"/>
      <c r="ND48" s="98"/>
      <c r="NE48" s="98"/>
      <c r="NF48" s="98"/>
      <c r="NG48" s="98"/>
      <c r="NH48" s="98"/>
      <c r="NI48" s="98"/>
      <c r="NJ48" s="98"/>
      <c r="NK48" s="98"/>
      <c r="NL48" s="98"/>
      <c r="NM48" s="98"/>
      <c r="NN48" s="98"/>
      <c r="NO48" s="98"/>
      <c r="NP48" s="98"/>
      <c r="NQ48" s="98"/>
      <c r="NR48" s="98"/>
      <c r="NS48" s="98"/>
      <c r="NT48" s="98"/>
      <c r="NU48" s="98"/>
      <c r="NV48" s="98"/>
      <c r="NW48" s="98"/>
      <c r="NX48" s="98"/>
      <c r="NY48" s="98"/>
      <c r="NZ48" s="98"/>
      <c r="OA48" s="98"/>
      <c r="OB48" s="98"/>
      <c r="OC48" s="98"/>
      <c r="OD48" s="98"/>
      <c r="OE48" s="98"/>
      <c r="OF48" s="98"/>
      <c r="OG48" s="98"/>
      <c r="OH48" s="98"/>
      <c r="OI48" s="98"/>
      <c r="OJ48" s="98"/>
      <c r="OK48" s="98"/>
      <c r="OL48" s="98"/>
      <c r="OM48" s="98"/>
      <c r="ON48" s="98"/>
      <c r="OO48" s="98"/>
      <c r="OP48" s="98"/>
      <c r="OQ48" s="98"/>
      <c r="OR48" s="98"/>
      <c r="OS48" s="98"/>
      <c r="OT48" s="98"/>
      <c r="OU48" s="98"/>
      <c r="OV48" s="98"/>
      <c r="OW48" s="98"/>
      <c r="OX48" s="98"/>
      <c r="OY48" s="98"/>
      <c r="OZ48" s="98"/>
      <c r="PA48" s="98"/>
      <c r="PB48" s="98"/>
      <c r="PC48" s="98"/>
      <c r="PD48" s="98"/>
      <c r="PE48" s="98"/>
      <c r="PF48" s="98"/>
      <c r="PG48" s="98"/>
      <c r="PH48" s="98"/>
      <c r="PI48" s="98"/>
      <c r="PJ48" s="98"/>
      <c r="PK48" s="98"/>
      <c r="PL48" s="98"/>
      <c r="PM48" s="98"/>
      <c r="PN48" s="98"/>
      <c r="PO48" s="98"/>
      <c r="PP48" s="98"/>
      <c r="PQ48" s="98"/>
      <c r="PR48" s="98"/>
      <c r="PS48" s="98"/>
      <c r="PT48" s="98"/>
      <c r="PU48" s="98"/>
      <c r="PV48" s="98"/>
      <c r="PW48" s="98"/>
      <c r="PX48" s="98"/>
      <c r="PY48" s="98"/>
      <c r="PZ48" s="98"/>
      <c r="QA48" s="98"/>
      <c r="QB48" s="98"/>
      <c r="QC48" s="98"/>
      <c r="QD48" s="98"/>
      <c r="QE48" s="98"/>
      <c r="QF48" s="98"/>
      <c r="QG48" s="98"/>
      <c r="QH48" s="98"/>
      <c r="QI48" s="98"/>
      <c r="QJ48" s="98"/>
      <c r="QK48" s="98"/>
      <c r="QL48" s="98"/>
      <c r="QM48" s="98"/>
      <c r="QN48" s="98"/>
      <c r="QO48" s="98"/>
      <c r="QP48" s="98"/>
    </row>
    <row r="49" spans="1:458" s="22" customFormat="1" ht="24.9" customHeight="1" x14ac:dyDescent="0.3">
      <c r="A49" s="98"/>
      <c r="B49" s="98"/>
      <c r="C49" s="98"/>
      <c r="D49" s="98"/>
      <c r="E49" s="98"/>
      <c r="F49" s="98"/>
      <c r="G49" s="98"/>
      <c r="H49" s="98"/>
      <c r="I49" s="98"/>
      <c r="J49" s="98"/>
      <c r="K49" s="98"/>
      <c r="L49" s="98"/>
      <c r="M49" s="98"/>
      <c r="N49" s="94"/>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c r="EH49" s="98"/>
      <c r="EI49" s="98"/>
      <c r="EJ49" s="98"/>
      <c r="EK49" s="98"/>
      <c r="EL49" s="98"/>
      <c r="EM49" s="98"/>
      <c r="EN49" s="98"/>
      <c r="EO49" s="98"/>
      <c r="EP49" s="98"/>
      <c r="EQ49" s="98"/>
      <c r="ER49" s="98"/>
      <c r="ES49" s="98"/>
      <c r="ET49" s="98"/>
      <c r="EU49" s="98"/>
      <c r="EV49" s="98"/>
      <c r="EW49" s="98"/>
      <c r="EX49" s="98"/>
      <c r="EY49" s="98"/>
      <c r="EZ49" s="98"/>
      <c r="FA49" s="98"/>
      <c r="FB49" s="98"/>
      <c r="FC49" s="98"/>
      <c r="FD49" s="98"/>
      <c r="FE49" s="98"/>
      <c r="FF49" s="98"/>
      <c r="FG49" s="98"/>
      <c r="FH49" s="98"/>
      <c r="FI49" s="98"/>
      <c r="FJ49" s="98"/>
      <c r="FK49" s="98"/>
      <c r="FL49" s="98"/>
      <c r="FM49" s="98"/>
      <c r="FN49" s="98"/>
      <c r="FO49" s="98"/>
      <c r="FP49" s="98"/>
      <c r="FQ49" s="98"/>
      <c r="FR49" s="98"/>
      <c r="FS49" s="98"/>
      <c r="FT49" s="98"/>
      <c r="FU49" s="98"/>
      <c r="FV49" s="98"/>
      <c r="FW49" s="98"/>
      <c r="FX49" s="98"/>
      <c r="FY49" s="98"/>
      <c r="FZ49" s="98"/>
      <c r="GA49" s="98"/>
      <c r="GB49" s="98"/>
      <c r="GC49" s="98"/>
      <c r="GD49" s="98"/>
      <c r="GE49" s="98"/>
      <c r="GF49" s="98"/>
      <c r="GG49" s="98"/>
      <c r="GH49" s="98"/>
      <c r="GI49" s="98"/>
      <c r="GJ49" s="98"/>
      <c r="GK49" s="98"/>
      <c r="GL49" s="98"/>
      <c r="GM49" s="98"/>
      <c r="GN49" s="98"/>
      <c r="GO49" s="98"/>
      <c r="GP49" s="98"/>
      <c r="GQ49" s="98"/>
      <c r="GR49" s="98"/>
      <c r="GS49" s="98"/>
      <c r="GT49" s="98"/>
      <c r="GU49" s="98"/>
      <c r="GV49" s="98"/>
      <c r="GW49" s="98"/>
      <c r="GX49" s="98"/>
      <c r="GY49" s="98"/>
      <c r="GZ49" s="98"/>
      <c r="HA49" s="98"/>
      <c r="HB49" s="98"/>
      <c r="HC49" s="98"/>
      <c r="HD49" s="98"/>
      <c r="HE49" s="98"/>
      <c r="HF49" s="98"/>
      <c r="HG49" s="98"/>
      <c r="HH49" s="98"/>
      <c r="HI49" s="98"/>
      <c r="HJ49" s="98"/>
      <c r="HK49" s="98"/>
      <c r="HL49" s="98"/>
      <c r="HM49" s="98"/>
      <c r="HN49" s="98"/>
      <c r="HO49" s="98"/>
      <c r="HP49" s="98"/>
      <c r="HQ49" s="98"/>
      <c r="HR49" s="98"/>
      <c r="HS49" s="98"/>
      <c r="HT49" s="98"/>
      <c r="HU49" s="98"/>
      <c r="HV49" s="98"/>
      <c r="HW49" s="98"/>
      <c r="HX49" s="98"/>
      <c r="HY49" s="98"/>
      <c r="HZ49" s="98"/>
      <c r="IA49" s="98"/>
      <c r="IB49" s="98"/>
      <c r="IC49" s="98"/>
      <c r="ID49" s="98"/>
      <c r="IE49" s="98"/>
      <c r="IF49" s="98"/>
      <c r="IG49" s="98"/>
      <c r="IH49" s="98"/>
      <c r="II49" s="98"/>
      <c r="IJ49" s="98"/>
      <c r="IK49" s="98"/>
      <c r="IL49" s="98"/>
      <c r="IM49" s="98"/>
      <c r="IN49" s="98"/>
      <c r="IO49" s="98"/>
      <c r="IP49" s="98"/>
      <c r="IQ49" s="98"/>
      <c r="IR49" s="98"/>
      <c r="IS49" s="98"/>
      <c r="IT49" s="98"/>
      <c r="IU49" s="98"/>
      <c r="IV49" s="98"/>
      <c r="IW49" s="98"/>
      <c r="IX49" s="98"/>
      <c r="IY49" s="98"/>
      <c r="IZ49" s="98"/>
      <c r="JA49" s="98"/>
      <c r="JB49" s="98"/>
      <c r="JC49" s="98"/>
      <c r="JD49" s="98"/>
      <c r="JE49" s="98"/>
      <c r="JF49" s="98"/>
      <c r="JG49" s="98"/>
      <c r="JH49" s="98"/>
      <c r="JI49" s="98"/>
      <c r="JJ49" s="98"/>
      <c r="JK49" s="98"/>
      <c r="JL49" s="98"/>
      <c r="JM49" s="98"/>
      <c r="JN49" s="98"/>
      <c r="JO49" s="98"/>
      <c r="JP49" s="98"/>
      <c r="JQ49" s="98"/>
      <c r="JR49" s="98"/>
      <c r="JS49" s="98"/>
      <c r="JT49" s="98"/>
      <c r="JU49" s="98"/>
      <c r="JV49" s="98"/>
      <c r="JW49" s="98"/>
      <c r="JX49" s="98"/>
      <c r="JY49" s="98"/>
      <c r="JZ49" s="98"/>
      <c r="KA49" s="98"/>
      <c r="KB49" s="98"/>
      <c r="KC49" s="98"/>
      <c r="KD49" s="98"/>
      <c r="KE49" s="98"/>
      <c r="KF49" s="98"/>
      <c r="KG49" s="98"/>
      <c r="KH49" s="98"/>
      <c r="KI49" s="98"/>
      <c r="KJ49" s="98"/>
      <c r="KK49" s="98"/>
      <c r="KL49" s="98"/>
      <c r="KM49" s="98"/>
      <c r="KN49" s="98"/>
      <c r="KO49" s="98"/>
      <c r="KP49" s="98"/>
      <c r="KQ49" s="98"/>
      <c r="KR49" s="98"/>
      <c r="KS49" s="98"/>
      <c r="KT49" s="98"/>
      <c r="KU49" s="98"/>
      <c r="KV49" s="98"/>
      <c r="KW49" s="98"/>
      <c r="KX49" s="98"/>
      <c r="KY49" s="98"/>
      <c r="KZ49" s="98"/>
      <c r="LA49" s="98"/>
      <c r="LB49" s="98"/>
      <c r="LC49" s="98"/>
      <c r="LD49" s="98"/>
      <c r="LE49" s="98"/>
      <c r="LF49" s="98"/>
      <c r="LG49" s="98"/>
      <c r="LH49" s="98"/>
      <c r="LI49" s="98"/>
      <c r="LJ49" s="98"/>
      <c r="LK49" s="98"/>
      <c r="LL49" s="98"/>
      <c r="LM49" s="98"/>
      <c r="LN49" s="98"/>
      <c r="LO49" s="98"/>
      <c r="LP49" s="98"/>
      <c r="LQ49" s="98"/>
      <c r="LR49" s="98"/>
      <c r="LS49" s="98"/>
      <c r="LT49" s="98"/>
      <c r="LU49" s="98"/>
      <c r="LV49" s="98"/>
      <c r="LW49" s="98"/>
      <c r="LX49" s="98"/>
      <c r="LY49" s="98"/>
      <c r="LZ49" s="98"/>
      <c r="MA49" s="98"/>
      <c r="MB49" s="98"/>
      <c r="MC49" s="98"/>
      <c r="MD49" s="98"/>
      <c r="ME49" s="98"/>
      <c r="MF49" s="98"/>
      <c r="MG49" s="98"/>
      <c r="MH49" s="98"/>
      <c r="MI49" s="98"/>
      <c r="MJ49" s="98"/>
      <c r="MK49" s="98"/>
      <c r="ML49" s="98"/>
      <c r="MM49" s="98"/>
      <c r="MN49" s="98"/>
      <c r="MO49" s="98"/>
      <c r="MP49" s="98"/>
      <c r="MQ49" s="98"/>
      <c r="MR49" s="98"/>
      <c r="MS49" s="98"/>
      <c r="MT49" s="98"/>
      <c r="MU49" s="98"/>
      <c r="MV49" s="98"/>
      <c r="MW49" s="98"/>
      <c r="MX49" s="98"/>
      <c r="MY49" s="98"/>
      <c r="MZ49" s="98"/>
      <c r="NA49" s="98"/>
      <c r="NB49" s="98"/>
      <c r="NC49" s="98"/>
      <c r="ND49" s="98"/>
      <c r="NE49" s="98"/>
      <c r="NF49" s="98"/>
      <c r="NG49" s="98"/>
      <c r="NH49" s="98"/>
      <c r="NI49" s="98"/>
      <c r="NJ49" s="98"/>
      <c r="NK49" s="98"/>
      <c r="NL49" s="98"/>
      <c r="NM49" s="98"/>
      <c r="NN49" s="98"/>
      <c r="NO49" s="98"/>
      <c r="NP49" s="98"/>
      <c r="NQ49" s="98"/>
      <c r="NR49" s="98"/>
      <c r="NS49" s="98"/>
      <c r="NT49" s="98"/>
      <c r="NU49" s="98"/>
      <c r="NV49" s="98"/>
      <c r="NW49" s="98"/>
      <c r="NX49" s="98"/>
      <c r="NY49" s="98"/>
      <c r="NZ49" s="98"/>
      <c r="OA49" s="98"/>
      <c r="OB49" s="98"/>
      <c r="OC49" s="98"/>
      <c r="OD49" s="98"/>
      <c r="OE49" s="98"/>
      <c r="OF49" s="98"/>
      <c r="OG49" s="98"/>
      <c r="OH49" s="98"/>
      <c r="OI49" s="98"/>
      <c r="OJ49" s="98"/>
      <c r="OK49" s="98"/>
      <c r="OL49" s="98"/>
      <c r="OM49" s="98"/>
      <c r="ON49" s="98"/>
      <c r="OO49" s="98"/>
      <c r="OP49" s="98"/>
      <c r="OQ49" s="98"/>
      <c r="OR49" s="98"/>
      <c r="OS49" s="98"/>
      <c r="OT49" s="98"/>
      <c r="OU49" s="98"/>
      <c r="OV49" s="98"/>
      <c r="OW49" s="98"/>
      <c r="OX49" s="98"/>
      <c r="OY49" s="98"/>
      <c r="OZ49" s="98"/>
      <c r="PA49" s="98"/>
      <c r="PB49" s="98"/>
      <c r="PC49" s="98"/>
      <c r="PD49" s="98"/>
      <c r="PE49" s="98"/>
      <c r="PF49" s="98"/>
      <c r="PG49" s="98"/>
      <c r="PH49" s="98"/>
      <c r="PI49" s="98"/>
      <c r="PJ49" s="98"/>
      <c r="PK49" s="98"/>
      <c r="PL49" s="98"/>
      <c r="PM49" s="98"/>
      <c r="PN49" s="98"/>
      <c r="PO49" s="98"/>
      <c r="PP49" s="98"/>
      <c r="PQ49" s="98"/>
      <c r="PR49" s="98"/>
      <c r="PS49" s="98"/>
      <c r="PT49" s="98"/>
      <c r="PU49" s="98"/>
      <c r="PV49" s="98"/>
      <c r="PW49" s="98"/>
      <c r="PX49" s="98"/>
      <c r="PY49" s="98"/>
      <c r="PZ49" s="98"/>
      <c r="QA49" s="98"/>
      <c r="QB49" s="98"/>
      <c r="QC49" s="98"/>
      <c r="QD49" s="98"/>
      <c r="QE49" s="98"/>
      <c r="QF49" s="98"/>
      <c r="QG49" s="98"/>
      <c r="QH49" s="98"/>
      <c r="QI49" s="98"/>
      <c r="QJ49" s="98"/>
      <c r="QK49" s="98"/>
      <c r="QL49" s="98"/>
      <c r="QM49" s="98"/>
      <c r="QN49" s="98"/>
      <c r="QO49" s="98"/>
      <c r="QP49" s="98"/>
    </row>
  </sheetData>
  <sheetProtection algorithmName="SHA-512" hashValue="4VI2J6n7phzG/+YnpAlhk4XjCPkWIwIm9DA3eisQTLjIyAawlgz+8bXhP3yGLEZT86Wr4hExpnB3KjrZdGLtOg==" saltValue="BRIt5S7Pq0UiWYPb/FKywQ==" spinCount="100000" sheet="1" objects="1" scenarios="1"/>
  <dataConsolidate/>
  <mergeCells count="14">
    <mergeCell ref="L18:P19"/>
    <mergeCell ref="C37:E37"/>
    <mergeCell ref="B2:K2"/>
    <mergeCell ref="C33:E33"/>
    <mergeCell ref="C35:E35"/>
    <mergeCell ref="C31:E31"/>
    <mergeCell ref="C32:E32"/>
    <mergeCell ref="C30:E30"/>
    <mergeCell ref="C29:E29"/>
    <mergeCell ref="C5:E5"/>
    <mergeCell ref="C23:D23"/>
    <mergeCell ref="D7:F7"/>
    <mergeCell ref="C27:E27"/>
    <mergeCell ref="C21:D21"/>
  </mergeCells>
  <conditionalFormatting sqref="E23">
    <cfRule type="cellIs" dxfId="4" priority="7" operator="lessThanOrEqual">
      <formula>$E$21</formula>
    </cfRule>
    <cfRule type="cellIs" dxfId="3" priority="8" operator="greaterThan">
      <formula>$E$21</formula>
    </cfRule>
  </conditionalFormatting>
  <conditionalFormatting sqref="O22:O34">
    <cfRule type="cellIs" dxfId="1" priority="2" operator="equal">
      <formula>0</formula>
    </cfRule>
    <cfRule type="cellIs" dxfId="0" priority="12" operator="lessThan">
      <formula>0.1</formula>
    </cfRule>
  </conditionalFormatting>
  <dataValidations count="7">
    <dataValidation type="decimal" allowBlank="1" showInputMessage="1" showErrorMessage="1" errorTitle="Check weight" error="Please check that the correct weight has been entered in this field. This calculator supports weights that are up to 6kg." promptTitle="Weight entry" prompt="Enter weight in kg (up to max 6kg)" sqref="D15" xr:uid="{00000000-0002-0000-0100-000000000000}">
      <formula1>0.3</formula1>
      <formula2>6</formula2>
    </dataValidation>
    <dataValidation type="list" allowBlank="1" showInputMessage="1" showErrorMessage="1" sqref="L22:L34" xr:uid="{00000000-0002-0000-0100-000001000000}">
      <formula1>INDIRECT(SUBSTITUTE(K22," ","_"))</formula1>
    </dataValidation>
    <dataValidation type="whole" allowBlank="1" showInputMessage="1" showErrorMessage="1" errorTitle="Please correct entry" error="Please enter a whole number" sqref="D9" xr:uid="{00000000-0002-0000-0100-000002000000}">
      <formula1>0</formula1>
      <formula2>100000000</formula2>
    </dataValidation>
    <dataValidation type="whole" errorStyle="information" allowBlank="1" showInputMessage="1" showErrorMessage="1" errorTitle="Please correct entry" error="Please enter NHS number correctly" sqref="D11" xr:uid="{00000000-0002-0000-0100-000003000000}">
      <formula1>1000000000</formula1>
      <formula2>10000000000000</formula2>
    </dataValidation>
    <dataValidation type="date" allowBlank="1" showInputMessage="1" showErrorMessage="1" error="This calculator is only for use on Neonatal Units and for babies &lt;7 months of age." sqref="D13" xr:uid="{00000000-0002-0000-0100-000004000000}">
      <formula1>TODAY()-210</formula1>
      <formula2>TODAY()</formula2>
    </dataValidation>
    <dataValidation type="whole" errorStyle="warning" allowBlank="1" showInputMessage="1" showErrorMessage="1" error="Please review entry - only supports max 300ml/kg/day" promptTitle="Daily Fluid requirement" prompt="Enter the number (whole number only) without units." sqref="E21" xr:uid="{00000000-0002-0000-0100-000005000000}">
      <formula1>0</formula1>
      <formula2>300</formula2>
    </dataValidation>
    <dataValidation type="textLength" allowBlank="1" showInputMessage="1" showErrorMessage="1" error="Please enter name only using text characters" sqref="D7:F7" xr:uid="{00000000-0002-0000-0100-000006000000}">
      <formula1>3</formula1>
      <formula2>50</formula2>
    </dataValidation>
  </dataValidations>
  <pageMargins left="0.31496062992125984" right="0.31496062992125984" top="0.35433070866141736" bottom="0.35433070866141736" header="0.31496062992125984" footer="0.31496062992125984"/>
  <pageSetup paperSize="9" scale="40" fitToHeight="0" orientation="landscape"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4" id="{992FA687-72EB-4924-A63F-E24F03D21F79}">
            <xm:f>$O22&gt;'Background info'!$S$31</xm:f>
            <x14:dxf>
              <fill>
                <patternFill>
                  <bgColor theme="5"/>
                </patternFill>
              </fill>
            </x14:dxf>
          </x14:cfRule>
          <xm:sqref>K22:P34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8000000}">
          <x14:formula1>
            <xm:f>'Background info'!$S$5:$S$26</xm:f>
          </x14:formula1>
          <xm:sqref>K22:K34</xm:sqref>
        </x14:dataValidation>
        <x14:dataValidation type="custom" errorStyle="warning" allowBlank="1" showInputMessage="1" showErrorMessage="1" errorTitle="High infusion rate" error="Consider changing to more concentrated solution" xr:uid="{00000000-0002-0000-0100-000009000000}">
          <x14:formula1>
            <xm:f>ISNUMBER(O25&gt;'Background info'!U32)</xm:f>
          </x14:formula1>
          <xm:sqref>O25:P34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AJ102"/>
  <sheetViews>
    <sheetView topLeftCell="A3" workbookViewId="0">
      <selection activeCell="O31" sqref="O31"/>
    </sheetView>
  </sheetViews>
  <sheetFormatPr defaultRowHeight="14.4" x14ac:dyDescent="0.3"/>
  <cols>
    <col min="2" max="2" width="32" customWidth="1"/>
    <col min="3" max="4" width="23.33203125" customWidth="1"/>
    <col min="5" max="5" width="21.88671875" customWidth="1"/>
    <col min="6" max="6" width="21.44140625" customWidth="1"/>
    <col min="7" max="7" width="24.33203125" customWidth="1"/>
    <col min="8" max="8" width="21" customWidth="1"/>
    <col min="9" max="9" width="8.88671875" style="4"/>
    <col min="10" max="12" width="9.109375" style="4"/>
    <col min="13" max="13" width="8.88671875" style="4"/>
    <col min="14" max="14" width="30.44140625" style="4" customWidth="1"/>
    <col min="15" max="15" width="30.5546875" style="4" customWidth="1"/>
    <col min="16" max="17" width="9.109375" style="4"/>
    <col min="18" max="18" width="8.88671875" style="4"/>
    <col min="19" max="19" width="20.33203125" style="4" customWidth="1"/>
    <col min="20" max="20" width="21.88671875" style="4" bestFit="1" customWidth="1"/>
    <col min="21" max="21" width="20.6640625" style="4" bestFit="1" customWidth="1"/>
    <col min="22" max="22" width="21.88671875" style="4" bestFit="1" customWidth="1"/>
    <col min="23" max="23" width="21.88671875" style="4" customWidth="1"/>
    <col min="24" max="24" width="23" style="4" customWidth="1"/>
    <col min="25" max="36" width="8.88671875" style="4"/>
  </cols>
  <sheetData>
    <row r="2" spans="2:36" ht="15" thickBot="1" x14ac:dyDescent="0.35"/>
    <row r="3" spans="2:36" x14ac:dyDescent="0.3">
      <c r="C3" s="284" t="s">
        <v>0</v>
      </c>
      <c r="D3" s="285"/>
      <c r="E3" s="286"/>
      <c r="F3" s="286"/>
      <c r="G3" s="286"/>
      <c r="H3" s="287"/>
    </row>
    <row r="4" spans="2:36" x14ac:dyDescent="0.3">
      <c r="B4" s="51" t="s">
        <v>107</v>
      </c>
      <c r="C4" s="74" t="s">
        <v>1</v>
      </c>
      <c r="D4" s="74" t="s">
        <v>98</v>
      </c>
      <c r="E4" s="75" t="s">
        <v>44</v>
      </c>
      <c r="F4" s="75" t="s">
        <v>24</v>
      </c>
      <c r="G4" s="75" t="s">
        <v>22</v>
      </c>
      <c r="H4" s="73" t="s">
        <v>23</v>
      </c>
      <c r="S4" s="23" t="s">
        <v>1</v>
      </c>
      <c r="T4" s="23" t="s">
        <v>78</v>
      </c>
      <c r="U4" s="23" t="s">
        <v>79</v>
      </c>
      <c r="V4" s="23" t="s">
        <v>80</v>
      </c>
      <c r="W4" s="23" t="s">
        <v>100</v>
      </c>
      <c r="X4" s="23" t="s">
        <v>99</v>
      </c>
    </row>
    <row r="5" spans="2:36" x14ac:dyDescent="0.3">
      <c r="B5" s="52" t="str">
        <f xml:space="preserve"> TBLDgConcs[[#This Row],[Drug]]&amp;TBLDgConcs[[#This Row],[Amount of drug in a syringe]]</f>
        <v>Adrenaline0.2mg in 20mL</v>
      </c>
      <c r="C5" s="70" t="s">
        <v>12</v>
      </c>
      <c r="D5" s="71" t="s">
        <v>85</v>
      </c>
      <c r="E5" s="71">
        <v>0.2</v>
      </c>
      <c r="F5" s="72" t="s">
        <v>13</v>
      </c>
      <c r="G5" s="55" t="e">
        <f>(VLOOKUP(TBLDgConcs[[#This Row],[Drug]]&amp;TBLDgConcs[[#This Row],[Amount of drug in a syringe]],'Infusion calculator'!$J$22:$N$34,4,0))</f>
        <v>#N/A</v>
      </c>
      <c r="H5" s="80" t="e">
        <f>((TBLDgConcs[[#This Row],[Dose ]]*Milligrams_in_a_microgram*Minutes_in_hour)/TBLDgConcs[[#This Row],[Concentration]])*FinalVolin20mL*Inputweight</f>
        <v>#N/A</v>
      </c>
      <c r="N5" s="24" t="s">
        <v>1</v>
      </c>
      <c r="O5" s="25" t="s">
        <v>29</v>
      </c>
      <c r="T5" s="45"/>
      <c r="U5" s="45"/>
      <c r="V5" s="45"/>
    </row>
    <row r="6" spans="2:36" x14ac:dyDescent="0.3">
      <c r="B6" s="52" t="str">
        <f xml:space="preserve"> TBLDgConcs[[#This Row],[Drug]]&amp;TBLDgConcs[[#This Row],[Amount of drug in a syringe]]</f>
        <v>Adrenaline0.4mg in 20mL</v>
      </c>
      <c r="C6" s="53" t="s">
        <v>12</v>
      </c>
      <c r="D6" s="12" t="s">
        <v>86</v>
      </c>
      <c r="E6" s="10">
        <v>0.4</v>
      </c>
      <c r="F6" s="54" t="s">
        <v>13</v>
      </c>
      <c r="G6" s="55" t="e">
        <f>(VLOOKUP(TBLDgConcs[[#This Row],[Drug]]&amp;TBLDgConcs[[#This Row],[Amount of drug in a syringe]],'Infusion calculator'!$J$22:$N$34,4,0))</f>
        <v>#N/A</v>
      </c>
      <c r="H6" s="80" t="e">
        <f>((TBLDgConcs[[#This Row],[Dose ]]*Milligrams_in_a_microgram*Minutes_in_hour)/TBLDgConcs[[#This Row],[Concentration]])*FinalVolin20mL*Inputweight</f>
        <v>#N/A</v>
      </c>
      <c r="N6" s="24" t="s">
        <v>98</v>
      </c>
      <c r="O6" s="25" t="s">
        <v>85</v>
      </c>
      <c r="S6" s="4" t="s">
        <v>12</v>
      </c>
      <c r="T6" s="35" t="s">
        <v>85</v>
      </c>
      <c r="U6" s="35" t="s">
        <v>86</v>
      </c>
      <c r="V6" s="35" t="s">
        <v>87</v>
      </c>
      <c r="W6" s="35" t="s">
        <v>88</v>
      </c>
      <c r="X6" s="46" t="s">
        <v>167</v>
      </c>
    </row>
    <row r="7" spans="2:36" x14ac:dyDescent="0.3">
      <c r="B7" s="52" t="str">
        <f xml:space="preserve"> TBLDgConcs[[#This Row],[Drug]]&amp;TBLDgConcs[[#This Row],[Amount of drug in a syringe]]</f>
        <v>Adrenaline0.8mg in 20mL</v>
      </c>
      <c r="C7" s="53" t="s">
        <v>12</v>
      </c>
      <c r="D7" s="12" t="s">
        <v>87</v>
      </c>
      <c r="E7" s="10">
        <v>0.8</v>
      </c>
      <c r="F7" s="54" t="s">
        <v>13</v>
      </c>
      <c r="G7" s="55" t="e">
        <f>(VLOOKUP(TBLDgConcs[[#This Row],[Drug]]&amp;TBLDgConcs[[#This Row],[Amount of drug in a syringe]],'Infusion calculator'!$J$22:$N$34,4,0))</f>
        <v>#N/A</v>
      </c>
      <c r="H7" s="80" t="e">
        <f>((TBLDgConcs[[#This Row],[Dose ]]*Milligrams_in_a_microgram*Minutes_in_hour)/TBLDgConcs[[#This Row],[Concentration]])*FinalVolin20mL*Inputweight</f>
        <v>#N/A</v>
      </c>
      <c r="N7" s="23" t="s">
        <v>97</v>
      </c>
      <c r="O7" s="34" t="e" cm="1">
        <f t="array" ref="O7">_xlfn.UNIQUE(_xlfn._xlws.FILTER(DrugData[Format],_xlfn.ANCHORARRAY('Background info'!S5)=D29))</f>
        <v>#REF!</v>
      </c>
      <c r="S7" s="4" t="s">
        <v>20</v>
      </c>
      <c r="T7" s="37" t="s">
        <v>46</v>
      </c>
      <c r="U7" s="36" t="s">
        <v>47</v>
      </c>
      <c r="V7" s="36" t="s">
        <v>48</v>
      </c>
      <c r="X7" s="4" t="s">
        <v>167</v>
      </c>
    </row>
    <row r="8" spans="2:36" x14ac:dyDescent="0.3">
      <c r="B8" s="52" t="str">
        <f xml:space="preserve"> TBLDgConcs[[#This Row],[Drug]]&amp;TBLDgConcs[[#This Row],[Amount of drug in a syringe]]</f>
        <v>Adrenaline3.2mg in 20mL</v>
      </c>
      <c r="C8" s="53" t="s">
        <v>12</v>
      </c>
      <c r="D8" s="12" t="s">
        <v>88</v>
      </c>
      <c r="E8" s="10">
        <v>3.2</v>
      </c>
      <c r="F8" s="54" t="s">
        <v>13</v>
      </c>
      <c r="G8" s="55" t="e">
        <f>(VLOOKUP(TBLDgConcs[[#This Row],[Drug]]&amp;TBLDgConcs[[#This Row],[Amount of drug in a syringe]],'Infusion calculator'!$J$22:$N$34,4,0))</f>
        <v>#N/A</v>
      </c>
      <c r="H8" s="80" t="e">
        <f>((TBLDgConcs[[#This Row],[Dose ]]*Milligrams_in_a_microgram*Minutes_in_hour)/TBLDgConcs[[#This Row],[Concentration]])*FinalVolin20mL*Inputweight</f>
        <v>#N/A</v>
      </c>
      <c r="S8" s="4" t="s">
        <v>19</v>
      </c>
      <c r="T8" s="37" t="s">
        <v>46</v>
      </c>
      <c r="U8" s="36" t="s">
        <v>47</v>
      </c>
      <c r="V8" s="36" t="s">
        <v>54</v>
      </c>
      <c r="W8" s="36" t="s">
        <v>55</v>
      </c>
      <c r="X8" s="4" t="s">
        <v>168</v>
      </c>
    </row>
    <row r="9" spans="2:36" x14ac:dyDescent="0.3">
      <c r="B9" s="52" t="str">
        <f xml:space="preserve"> TBLDgConcs[[#This Row],[Drug]]&amp;TBLDgConcs[[#This Row],[Amount of drug in a syringe]]</f>
        <v>Amiodarone62.5mg in 50mL</v>
      </c>
      <c r="C9" s="53" t="s">
        <v>20</v>
      </c>
      <c r="D9" s="3" t="s">
        <v>46</v>
      </c>
      <c r="E9" s="5">
        <v>62.5</v>
      </c>
      <c r="F9" s="1" t="s">
        <v>21</v>
      </c>
      <c r="G9" s="55" t="e">
        <f>(VLOOKUP(TBLDgConcs[[#This Row],[Drug]]&amp;TBLDgConcs[[#This Row],[Amount of drug in a syringe]],'Infusion calculator'!$J$22:$N$34,4,0))</f>
        <v>#N/A</v>
      </c>
      <c r="H9" s="79" t="e">
        <f>((TBLDgConcs[[#This Row],[Dose ]]*Milligrams_in_a_microgram*Minutes_in_hour)/TBLDgConcs[[#This Row],[Concentration]])*FinalVolin50ML*Inputweight</f>
        <v>#N/A</v>
      </c>
      <c r="S9" s="4" t="s">
        <v>25</v>
      </c>
      <c r="T9" s="39" t="s">
        <v>89</v>
      </c>
      <c r="U9" s="38" t="s">
        <v>49</v>
      </c>
      <c r="V9" s="38" t="s">
        <v>50</v>
      </c>
      <c r="W9" s="38" t="s">
        <v>51</v>
      </c>
      <c r="X9" s="4" t="s">
        <v>168</v>
      </c>
    </row>
    <row r="10" spans="2:36" x14ac:dyDescent="0.3">
      <c r="B10" s="52" t="str">
        <f xml:space="preserve"> TBLDgConcs[[#This Row],[Drug]]&amp;TBLDgConcs[[#This Row],[Amount of drug in a syringe]]</f>
        <v>Amiodarone125 mg in 50mL</v>
      </c>
      <c r="C10" s="53" t="s">
        <v>20</v>
      </c>
      <c r="D10" s="3" t="s">
        <v>47</v>
      </c>
      <c r="E10" s="6">
        <v>125</v>
      </c>
      <c r="F10" s="1" t="s">
        <v>21</v>
      </c>
      <c r="G10" s="55" t="e">
        <f>(VLOOKUP(TBLDgConcs[[#This Row],[Drug]]&amp;TBLDgConcs[[#This Row],[Amount of drug in a syringe]],'Infusion calculator'!$J$22:$N$34,4,0))</f>
        <v>#N/A</v>
      </c>
      <c r="H10" s="79" t="e">
        <f>((TBLDgConcs[[#This Row],[Dose ]]*Milligrams_in_a_microgram*Minutes_in_hour)/TBLDgConcs[[#This Row],[Concentration]])*FinalVolin50ML*Inputweight</f>
        <v>#N/A</v>
      </c>
      <c r="S10" s="4" t="s">
        <v>2</v>
      </c>
      <c r="T10" s="38" t="s">
        <v>52</v>
      </c>
      <c r="U10" s="38" t="s">
        <v>53</v>
      </c>
      <c r="X10" s="4" t="s">
        <v>169</v>
      </c>
    </row>
    <row r="11" spans="2:36" x14ac:dyDescent="0.3">
      <c r="B11" s="52" t="str">
        <f xml:space="preserve"> TBLDgConcs[[#This Row],[Drug]]&amp;TBLDgConcs[[#This Row],[Amount of drug in a syringe]]</f>
        <v>Amiodarone600 mg in 50mL</v>
      </c>
      <c r="C11" s="53" t="s">
        <v>20</v>
      </c>
      <c r="D11" s="3" t="s">
        <v>48</v>
      </c>
      <c r="E11" s="6">
        <v>600</v>
      </c>
      <c r="F11" s="1" t="s">
        <v>21</v>
      </c>
      <c r="G11" s="55" t="e">
        <f>(VLOOKUP(TBLDgConcs[[#This Row],[Drug]]&amp;TBLDgConcs[[#This Row],[Amount of drug in a syringe]],'Infusion calculator'!$J$22:$N$34,4,0))</f>
        <v>#N/A</v>
      </c>
      <c r="H11" s="79" t="e">
        <f>((TBLDgConcs[[#This Row],[Dose ]]*Milligrams_in_a_microgram*Minutes_in_hour)/TBLDgConcs[[#This Row],[Concentration]])*FinalVolin50ML*Inputweight</f>
        <v>#N/A</v>
      </c>
      <c r="N11" s="47" t="s">
        <v>102</v>
      </c>
      <c r="O11" s="48">
        <v>60</v>
      </c>
      <c r="S11" s="4" t="s">
        <v>14</v>
      </c>
      <c r="T11" s="40" t="s">
        <v>71</v>
      </c>
      <c r="U11" s="40" t="s">
        <v>72</v>
      </c>
      <c r="V11" s="40" t="s">
        <v>73</v>
      </c>
      <c r="X11" s="4" t="s">
        <v>167</v>
      </c>
    </row>
    <row r="12" spans="2:36" x14ac:dyDescent="0.3">
      <c r="B12" s="52" t="str">
        <f xml:space="preserve"> TBLDgConcs[[#This Row],[Drug]]&amp;TBLDgConcs[[#This Row],[Amount of drug in a syringe]]</f>
        <v>Atracurium62.5mg in 50mL</v>
      </c>
      <c r="C12" s="53" t="s">
        <v>19</v>
      </c>
      <c r="D12" s="3" t="s">
        <v>46</v>
      </c>
      <c r="E12" s="5">
        <v>62.5</v>
      </c>
      <c r="F12" s="1" t="s">
        <v>9</v>
      </c>
      <c r="G12" s="76" t="e">
        <f>(VLOOKUP(TBLDgConcs[[#This Row],[Drug]]&amp;TBLDgConcs[[#This Row],[Amount of drug in a syringe]],'Infusion calculator'!$J$22:$N$34,4,0))</f>
        <v>#N/A</v>
      </c>
      <c r="H12" s="79" t="e">
        <f>((TBLDgConcs[[#This Row],[Dose ]]*Milligrams_in_a_microgram)/TBLDgConcs[[#This Row],[Concentration]])*FinalVolin50ML*Inputweight</f>
        <v>#N/A</v>
      </c>
      <c r="N12" s="47" t="s">
        <v>103</v>
      </c>
      <c r="O12" s="48">
        <v>1000</v>
      </c>
      <c r="S12" s="4" t="s">
        <v>16</v>
      </c>
      <c r="T12" s="40" t="s">
        <v>71</v>
      </c>
      <c r="U12" s="40" t="s">
        <v>159</v>
      </c>
      <c r="V12" s="40" t="s">
        <v>160</v>
      </c>
      <c r="W12" s="40" t="s">
        <v>74</v>
      </c>
      <c r="X12" s="4" t="s">
        <v>167</v>
      </c>
    </row>
    <row r="13" spans="2:36" x14ac:dyDescent="0.3">
      <c r="B13" s="52" t="str">
        <f xml:space="preserve"> TBLDgConcs[[#This Row],[Drug]]&amp;TBLDgConcs[[#This Row],[Amount of drug in a syringe]]</f>
        <v>Atracurium125 mg in 50mL</v>
      </c>
      <c r="C13" s="53" t="s">
        <v>19</v>
      </c>
      <c r="D13" s="3" t="s">
        <v>47</v>
      </c>
      <c r="E13" s="6">
        <v>125</v>
      </c>
      <c r="F13" s="1" t="s">
        <v>9</v>
      </c>
      <c r="G13" s="76" t="e">
        <f>(VLOOKUP(TBLDgConcs[[#This Row],[Drug]]&amp;TBLDgConcs[[#This Row],[Amount of drug in a syringe]],'Infusion calculator'!$J$22:$N$34,4,0))</f>
        <v>#N/A</v>
      </c>
      <c r="H13" s="79" t="e">
        <f>((TBLDgConcs[[#This Row],[Dose ]]*Milligrams_in_a_microgram)/TBLDgConcs[[#This Row],[Concentration]])*FinalVolin50ML*Inputweight</f>
        <v>#N/A</v>
      </c>
      <c r="N13" s="47" t="s">
        <v>104</v>
      </c>
      <c r="O13">
        <v>1E-3</v>
      </c>
      <c r="S13" s="4" t="s">
        <v>27</v>
      </c>
      <c r="T13" s="38" t="s">
        <v>56</v>
      </c>
      <c r="U13" s="38" t="s">
        <v>57</v>
      </c>
      <c r="V13" s="38" t="s">
        <v>58</v>
      </c>
      <c r="W13" s="38"/>
      <c r="X13" s="4" t="s">
        <v>168</v>
      </c>
    </row>
    <row r="14" spans="2:36" x14ac:dyDescent="0.3">
      <c r="B14" s="52" t="str">
        <f xml:space="preserve"> TBLDgConcs[[#This Row],[Drug]]&amp;TBLDgConcs[[#This Row],[Amount of drug in a syringe]]</f>
        <v>Atracurium250 mg in 50mL</v>
      </c>
      <c r="C14" s="53" t="s">
        <v>19</v>
      </c>
      <c r="D14" s="3" t="s">
        <v>54</v>
      </c>
      <c r="E14" s="6">
        <v>250</v>
      </c>
      <c r="F14" s="1" t="s">
        <v>9</v>
      </c>
      <c r="G14" s="76" t="e">
        <f>(VLOOKUP(TBLDgConcs[[#This Row],[Drug]]&amp;TBLDgConcs[[#This Row],[Amount of drug in a syringe]],'Infusion calculator'!$J$22:$N$34,4,0))</f>
        <v>#N/A</v>
      </c>
      <c r="H14" s="79" t="e">
        <f>((TBLDgConcs[[#This Row],[Dose ]]*Milligrams_in_a_microgram)/TBLDgConcs[[#This Row],[Concentration]])*FinalVolin50ML*Inputweight</f>
        <v>#N/A</v>
      </c>
      <c r="N14" s="49" t="s">
        <v>110</v>
      </c>
      <c r="O14" s="50">
        <v>1E-3</v>
      </c>
      <c r="S14" s="4" t="s">
        <v>29</v>
      </c>
      <c r="T14" s="36" t="s">
        <v>60</v>
      </c>
      <c r="U14" s="36" t="s">
        <v>61</v>
      </c>
      <c r="V14" s="36" t="s">
        <v>54</v>
      </c>
      <c r="W14" s="36"/>
      <c r="X14" s="4" t="s">
        <v>170</v>
      </c>
    </row>
    <row r="15" spans="2:36" s="2" customFormat="1" ht="13.2" x14ac:dyDescent="0.25">
      <c r="B15" s="52" t="str">
        <f xml:space="preserve"> TBLDgConcs[[#This Row],[Drug]]&amp;TBLDgConcs[[#This Row],[Amount of drug in a syringe]]</f>
        <v>Atracurium500 mg in 50mL</v>
      </c>
      <c r="C15" s="53" t="s">
        <v>19</v>
      </c>
      <c r="D15" s="3" t="s">
        <v>55</v>
      </c>
      <c r="E15" s="6">
        <v>500</v>
      </c>
      <c r="F15" s="1" t="s">
        <v>9</v>
      </c>
      <c r="G15" s="76" t="e">
        <f>(VLOOKUP(TBLDgConcs[[#This Row],[Drug]]&amp;TBLDgConcs[[#This Row],[Amount of drug in a syringe]],'Infusion calculator'!$J$22:$N$34,4,0))</f>
        <v>#N/A</v>
      </c>
      <c r="H15" s="79" t="e">
        <f>((TBLDgConcs[[#This Row],[Dose ]]*Milligrams_in_a_microgram)/TBLDgConcs[[#This Row],[Concentration]])*FinalVolin50ML*Inputweight</f>
        <v>#N/A</v>
      </c>
      <c r="I15" s="4"/>
      <c r="J15" s="4"/>
      <c r="K15" s="4"/>
      <c r="L15" s="4"/>
      <c r="M15" s="4"/>
      <c r="N15" s="49" t="s">
        <v>106</v>
      </c>
      <c r="O15" s="50">
        <v>20</v>
      </c>
      <c r="P15" s="4"/>
      <c r="Q15" s="4"/>
      <c r="R15" s="4"/>
      <c r="S15" s="4" t="s">
        <v>31</v>
      </c>
      <c r="T15" s="36" t="s">
        <v>62</v>
      </c>
      <c r="U15" s="4"/>
      <c r="V15" s="4"/>
      <c r="W15" s="4"/>
      <c r="X15" s="4" t="s">
        <v>168</v>
      </c>
      <c r="Y15" s="4"/>
      <c r="Z15" s="4"/>
      <c r="AA15" s="4"/>
      <c r="AB15" s="4"/>
      <c r="AC15" s="4"/>
      <c r="AD15" s="4"/>
      <c r="AE15" s="4"/>
      <c r="AF15" s="4"/>
      <c r="AG15" s="4"/>
      <c r="AH15" s="4"/>
      <c r="AI15" s="4"/>
      <c r="AJ15" s="4"/>
    </row>
    <row r="16" spans="2:36" s="2" customFormat="1" ht="13.2" x14ac:dyDescent="0.25">
      <c r="B16" s="52" t="str">
        <f xml:space="preserve"> TBLDgConcs[[#This Row],[Drug]]&amp;TBLDgConcs[[#This Row],[Amount of drug in a syringe]]</f>
        <v>Clonidine187.5microgram in 50mL</v>
      </c>
      <c r="C16" s="53" t="s">
        <v>25</v>
      </c>
      <c r="D16" s="3" t="s">
        <v>89</v>
      </c>
      <c r="E16" s="18">
        <v>187.5</v>
      </c>
      <c r="F16" s="1" t="s">
        <v>26</v>
      </c>
      <c r="G16" s="76" t="e">
        <f>(VLOOKUP(TBLDgConcs[[#This Row],[Drug]]&amp;TBLDgConcs[[#This Row],[Amount of drug in a syringe]],'Infusion calculator'!$J$22:$N$34,4,0))</f>
        <v>#N/A</v>
      </c>
      <c r="H16" s="79" t="e">
        <f>(TBLDgConcs[[#This Row],[Dose ]]/TBLDgConcs[[#This Row],[Concentration]])*FinalVolin50ML*Inputweight</f>
        <v>#N/A</v>
      </c>
      <c r="I16" s="4"/>
      <c r="J16" s="4"/>
      <c r="K16" s="4"/>
      <c r="L16" s="4"/>
      <c r="M16" s="4"/>
      <c r="N16" s="49" t="s">
        <v>105</v>
      </c>
      <c r="O16" s="50">
        <v>50</v>
      </c>
      <c r="P16" s="4"/>
      <c r="Q16" s="4"/>
      <c r="R16" s="4"/>
      <c r="S16" s="4" t="s">
        <v>166</v>
      </c>
      <c r="T16" s="41" t="s">
        <v>63</v>
      </c>
      <c r="U16" s="41" t="s">
        <v>64</v>
      </c>
      <c r="V16" s="4"/>
      <c r="W16" s="4"/>
      <c r="X16" s="4" t="s">
        <v>101</v>
      </c>
      <c r="Y16" s="4"/>
      <c r="Z16" s="4"/>
      <c r="AA16" s="4"/>
      <c r="AB16" s="4"/>
      <c r="AC16" s="4"/>
      <c r="AD16" s="4"/>
      <c r="AE16" s="4"/>
      <c r="AF16" s="4"/>
      <c r="AG16" s="4"/>
      <c r="AH16" s="4"/>
      <c r="AI16" s="4"/>
      <c r="AJ16" s="4"/>
    </row>
    <row r="17" spans="2:36" s="2" customFormat="1" ht="13.2" x14ac:dyDescent="0.25">
      <c r="B17" s="52" t="str">
        <f xml:space="preserve"> TBLDgConcs[[#This Row],[Drug]]&amp;TBLDgConcs[[#This Row],[Amount of drug in a syringe]]</f>
        <v>Clonidine375 microgram in 50mL</v>
      </c>
      <c r="C17" s="53" t="s">
        <v>25</v>
      </c>
      <c r="D17" s="3" t="s">
        <v>49</v>
      </c>
      <c r="E17" s="17">
        <v>375</v>
      </c>
      <c r="F17" s="1" t="s">
        <v>26</v>
      </c>
      <c r="G17" s="76" t="e">
        <f>(VLOOKUP(TBLDgConcs[[#This Row],[Drug]]&amp;TBLDgConcs[[#This Row],[Amount of drug in a syringe]],'Infusion calculator'!$J$22:$N$34,4,0))</f>
        <v>#N/A</v>
      </c>
      <c r="H17" s="79" t="e">
        <f>(TBLDgConcs[[#This Row],[Dose ]]/TBLDgConcs[[#This Row],[Concentration]])*FinalVolin50ML*Inputweight</f>
        <v>#N/A</v>
      </c>
      <c r="I17" s="4"/>
      <c r="J17" s="4"/>
      <c r="K17" s="4"/>
      <c r="L17" s="4"/>
      <c r="M17" s="4"/>
      <c r="N17" s="82" t="s">
        <v>111</v>
      </c>
      <c r="O17" s="4">
        <v>12.5</v>
      </c>
      <c r="P17" s="4"/>
      <c r="Q17" s="4"/>
      <c r="R17" s="4"/>
      <c r="S17" s="4" t="s">
        <v>43</v>
      </c>
      <c r="T17" s="41" t="s">
        <v>65</v>
      </c>
      <c r="U17" s="41" t="s">
        <v>66</v>
      </c>
      <c r="V17" s="41" t="s">
        <v>67</v>
      </c>
      <c r="W17" s="4"/>
      <c r="X17" s="4" t="s">
        <v>101</v>
      </c>
      <c r="Y17" s="4"/>
      <c r="Z17" s="4"/>
      <c r="AA17" s="4"/>
      <c r="AB17" s="4"/>
      <c r="AC17" s="4"/>
      <c r="AD17" s="4"/>
      <c r="AE17" s="4"/>
      <c r="AF17" s="4"/>
      <c r="AG17" s="4"/>
      <c r="AH17" s="4"/>
      <c r="AI17" s="4"/>
      <c r="AJ17" s="4"/>
    </row>
    <row r="18" spans="2:36" s="2" customFormat="1" ht="13.2" x14ac:dyDescent="0.25">
      <c r="B18" s="52" t="str">
        <f xml:space="preserve"> TBLDgConcs[[#This Row],[Drug]]&amp;TBLDgConcs[[#This Row],[Amount of drug in a syringe]]</f>
        <v>Clonidine750 microgram in 50mL</v>
      </c>
      <c r="C18" s="53" t="s">
        <v>25</v>
      </c>
      <c r="D18" s="3" t="s">
        <v>50</v>
      </c>
      <c r="E18" s="17">
        <v>750</v>
      </c>
      <c r="F18" s="1" t="s">
        <v>26</v>
      </c>
      <c r="G18" s="76" t="e">
        <f>(VLOOKUP(TBLDgConcs[[#This Row],[Drug]]&amp;TBLDgConcs[[#This Row],[Amount of drug in a syringe]],'Infusion calculator'!$J$22:$N$34,4,0))</f>
        <v>#N/A</v>
      </c>
      <c r="H18" s="79" t="e">
        <f>(TBLDgConcs[[#This Row],[Dose ]]/TBLDgConcs[[#This Row],[Concentration]])*FinalVolin50ML*Inputweight</f>
        <v>#N/A</v>
      </c>
      <c r="I18" s="4"/>
      <c r="J18" s="4"/>
      <c r="K18" s="4"/>
      <c r="L18" s="4"/>
      <c r="M18" s="4"/>
      <c r="N18" s="4"/>
      <c r="O18" s="4"/>
      <c r="P18" s="4"/>
      <c r="Q18" s="4"/>
      <c r="R18" s="4"/>
      <c r="S18" s="4" t="s">
        <v>35</v>
      </c>
      <c r="T18" s="37" t="s">
        <v>85</v>
      </c>
      <c r="U18" s="37" t="s">
        <v>86</v>
      </c>
      <c r="V18" s="37" t="s">
        <v>94</v>
      </c>
      <c r="W18" s="4"/>
      <c r="X18" s="4" t="s">
        <v>167</v>
      </c>
      <c r="Y18" s="4"/>
      <c r="Z18" s="4"/>
      <c r="AA18" s="4"/>
      <c r="AB18" s="4"/>
      <c r="AC18" s="4"/>
      <c r="AD18" s="4"/>
      <c r="AE18" s="4"/>
      <c r="AF18" s="4"/>
      <c r="AG18" s="4"/>
      <c r="AH18" s="4"/>
      <c r="AI18" s="4"/>
      <c r="AJ18" s="4"/>
    </row>
    <row r="19" spans="2:36" s="2" customFormat="1" ht="13.2" x14ac:dyDescent="0.25">
      <c r="B19" s="52" t="str">
        <f xml:space="preserve"> TBLDgConcs[[#This Row],[Drug]]&amp;TBLDgConcs[[#This Row],[Amount of drug in a syringe]]</f>
        <v>Clonidine2000 microgram in 50mL</v>
      </c>
      <c r="C19" s="53" t="s">
        <v>25</v>
      </c>
      <c r="D19" s="3" t="s">
        <v>51</v>
      </c>
      <c r="E19" s="17">
        <v>2000</v>
      </c>
      <c r="F19" s="1" t="s">
        <v>26</v>
      </c>
      <c r="G19" s="76" t="e">
        <f>(VLOOKUP(TBLDgConcs[[#This Row],[Drug]]&amp;TBLDgConcs[[#This Row],[Amount of drug in a syringe]],'Infusion calculator'!$J$22:$N$34,4,0))</f>
        <v>#N/A</v>
      </c>
      <c r="H19" s="79" t="e">
        <f>(TBLDgConcs[[#This Row],[Dose ]]/TBLDgConcs[[#This Row],[Concentration]])*FinalVolin50ML*Inputweight</f>
        <v>#N/A</v>
      </c>
      <c r="I19" s="4"/>
      <c r="J19" s="4"/>
      <c r="K19" s="4"/>
      <c r="L19" s="4"/>
      <c r="M19" s="4"/>
      <c r="N19" s="82" t="s">
        <v>113</v>
      </c>
      <c r="O19" s="4">
        <f>15*Inputweight</f>
        <v>0</v>
      </c>
      <c r="P19" s="4"/>
      <c r="Q19" s="4"/>
      <c r="R19" s="4"/>
      <c r="S19" s="4" t="s">
        <v>4</v>
      </c>
      <c r="T19" s="37" t="s">
        <v>92</v>
      </c>
      <c r="U19" s="36" t="s">
        <v>68</v>
      </c>
      <c r="V19" s="36" t="s">
        <v>60</v>
      </c>
      <c r="W19" s="36" t="s">
        <v>69</v>
      </c>
      <c r="X19" s="4" t="s">
        <v>168</v>
      </c>
      <c r="Y19" s="4"/>
      <c r="Z19" s="4"/>
      <c r="AA19" s="4"/>
      <c r="AB19" s="4"/>
      <c r="AC19" s="4"/>
      <c r="AD19" s="4"/>
      <c r="AE19" s="4"/>
      <c r="AF19" s="4"/>
      <c r="AG19" s="4"/>
      <c r="AH19" s="4"/>
      <c r="AI19" s="4"/>
      <c r="AJ19" s="4"/>
    </row>
    <row r="20" spans="2:36" x14ac:dyDescent="0.3">
      <c r="B20" s="52" t="str">
        <f xml:space="preserve"> TBLDgConcs[[#This Row],[Drug]]&amp;TBLDgConcs[[#This Row],[Amount of drug in a syringe]]</f>
        <v>Dinoprostone50 microgram in 50mL</v>
      </c>
      <c r="C20" s="53" t="s">
        <v>2</v>
      </c>
      <c r="D20" s="3" t="s">
        <v>52</v>
      </c>
      <c r="E20" s="17">
        <v>50</v>
      </c>
      <c r="F20" s="56" t="s">
        <v>3</v>
      </c>
      <c r="G20" s="77" t="e">
        <f>(VLOOKUP(TBLDgConcs[[#This Row],[Drug]]&amp;TBLDgConcs[[#This Row],[Amount of drug in a syringe]],'Infusion calculator'!$J$22:$N$34,4,0))</f>
        <v>#N/A</v>
      </c>
      <c r="H20" s="79" t="e">
        <f>((TBLDgConcs[[#This Row],[Dose ]]*Micrograms_in_nanogram*Minutes_in_hour)/TBLDgConcs[[#This Row],[Concentration]])*FinalVolin50ML*Inputweight</f>
        <v>#N/A</v>
      </c>
      <c r="S20" s="4" t="s">
        <v>82</v>
      </c>
      <c r="T20" s="40" t="s">
        <v>90</v>
      </c>
      <c r="U20" s="36" t="s">
        <v>91</v>
      </c>
      <c r="V20" s="36" t="s">
        <v>60</v>
      </c>
      <c r="X20" s="4" t="s">
        <v>167</v>
      </c>
    </row>
    <row r="21" spans="2:36" x14ac:dyDescent="0.3">
      <c r="B21" s="52" t="str">
        <f xml:space="preserve"> TBLDgConcs[[#This Row],[Drug]]&amp;TBLDgConcs[[#This Row],[Amount of drug in a syringe]]</f>
        <v>Dinoprostone200 microgram in 50mL</v>
      </c>
      <c r="C21" s="53" t="s">
        <v>2</v>
      </c>
      <c r="D21" s="3" t="s">
        <v>53</v>
      </c>
      <c r="E21" s="17">
        <v>200</v>
      </c>
      <c r="F21" s="56" t="s">
        <v>3</v>
      </c>
      <c r="G21" s="77" t="e">
        <f>(VLOOKUP(TBLDgConcs[[#This Row],[Drug]]&amp;TBLDgConcs[[#This Row],[Amount of drug in a syringe]],'Infusion calculator'!$J$22:$N$34,4,0))</f>
        <v>#N/A</v>
      </c>
      <c r="H21" s="79" t="e">
        <f>((TBLDgConcs[[#This Row],[Dose ]]*Micrograms_in_nanogram*Minutes_in_hour)/TBLDgConcs[[#This Row],[Concentration]])*FinalVolin50ML*Inputweight</f>
        <v>#N/A</v>
      </c>
      <c r="S21" s="4" t="s">
        <v>6</v>
      </c>
      <c r="T21" s="42" t="s">
        <v>95</v>
      </c>
      <c r="U21" s="37" t="s">
        <v>96</v>
      </c>
      <c r="V21" s="36" t="s">
        <v>70</v>
      </c>
      <c r="W21" s="36" t="s">
        <v>60</v>
      </c>
      <c r="X21" s="4" t="s">
        <v>168</v>
      </c>
    </row>
    <row r="22" spans="2:36" x14ac:dyDescent="0.3">
      <c r="B22" s="52" t="str">
        <f xml:space="preserve"> TBLDgConcs[[#This Row],[Drug]]&amp;TBLDgConcs[[#This Row],[Amount of drug in a syringe]]</f>
        <v>Dobutamine20 mg in 20mL</v>
      </c>
      <c r="C22" s="53" t="s">
        <v>14</v>
      </c>
      <c r="D22" s="3" t="s">
        <v>71</v>
      </c>
      <c r="E22" s="13">
        <v>20</v>
      </c>
      <c r="F22" s="57" t="s">
        <v>15</v>
      </c>
      <c r="G22" s="55" t="e">
        <f>(VLOOKUP(TBLDgConcs[[#This Row],[Drug]]&amp;TBLDgConcs[[#This Row],[Amount of drug in a syringe]],'Infusion calculator'!$J$22:$N$34,4,0))</f>
        <v>#N/A</v>
      </c>
      <c r="H22" s="79" t="e">
        <f>((TBLDgConcs[[#This Row],[Dose ]]*Milligrams_in_a_microgram*Minutes_in_hour)/TBLDgConcs[[#This Row],[Concentration]])*FinalVolin20mL*Inputweight</f>
        <v>#N/A</v>
      </c>
      <c r="S22" s="4" t="s">
        <v>17</v>
      </c>
      <c r="T22" s="35" t="s">
        <v>85</v>
      </c>
      <c r="U22" s="35" t="s">
        <v>86</v>
      </c>
      <c r="V22" s="35" t="s">
        <v>87</v>
      </c>
      <c r="W22" s="35" t="s">
        <v>88</v>
      </c>
      <c r="X22" s="4" t="s">
        <v>167</v>
      </c>
    </row>
    <row r="23" spans="2:36" x14ac:dyDescent="0.3">
      <c r="B23" s="52" t="str">
        <f xml:space="preserve"> TBLDgConcs[[#This Row],[Drug]]&amp;TBLDgConcs[[#This Row],[Amount of drug in a syringe]]</f>
        <v>Dobutamine40 mg in 20mL</v>
      </c>
      <c r="C23" s="53" t="s">
        <v>14</v>
      </c>
      <c r="D23" s="3" t="s">
        <v>72</v>
      </c>
      <c r="E23" s="13">
        <v>40</v>
      </c>
      <c r="F23" s="57" t="s">
        <v>15</v>
      </c>
      <c r="G23" s="55" t="e">
        <f>(VLOOKUP(TBLDgConcs[[#This Row],[Drug]]&amp;TBLDgConcs[[#This Row],[Amount of drug in a syringe]],'Infusion calculator'!$J$22:$N$34,4,0))</f>
        <v>#N/A</v>
      </c>
      <c r="H23" s="79" t="e">
        <f>((TBLDgConcs[[#This Row],[Dose ]]*Milligrams_in_a_microgram*Minutes_in_hour)/TBLDgConcs[[#This Row],[Concentration]])*FinalVolin20mL*Inputweight</f>
        <v>#N/A</v>
      </c>
      <c r="S23" s="4" t="s">
        <v>36</v>
      </c>
      <c r="T23" s="43" t="s">
        <v>75</v>
      </c>
      <c r="U23" s="43" t="s">
        <v>76</v>
      </c>
      <c r="V23" s="43" t="s">
        <v>77</v>
      </c>
      <c r="X23" s="4" t="s">
        <v>168</v>
      </c>
    </row>
    <row r="24" spans="2:36" x14ac:dyDescent="0.3">
      <c r="B24" s="52" t="str">
        <f xml:space="preserve"> TBLDgConcs[[#This Row],[Drug]]&amp;TBLDgConcs[[#This Row],[Amount of drug in a syringe]]</f>
        <v>Dobutamine100 mg in 20mL</v>
      </c>
      <c r="C24" s="58" t="s">
        <v>14</v>
      </c>
      <c r="D24" s="3" t="s">
        <v>73</v>
      </c>
      <c r="E24" s="14">
        <v>100</v>
      </c>
      <c r="F24" s="59" t="s">
        <v>15</v>
      </c>
      <c r="G24" s="55" t="e">
        <f>(VLOOKUP(TBLDgConcs[[#This Row],[Drug]]&amp;TBLDgConcs[[#This Row],[Amount of drug in a syringe]],'Infusion calculator'!$J$22:$N$34,4,0))</f>
        <v>#N/A</v>
      </c>
      <c r="H24" s="79" t="e">
        <f>((TBLDgConcs[[#This Row],[Dose ]]*Milligrams_in_a_microgram*Minutes_in_hour)/TBLDgConcs[[#This Row],[Concentration]])*FinalVolin20mL*Inputweight</f>
        <v>#N/A</v>
      </c>
      <c r="S24" s="4" t="s">
        <v>8</v>
      </c>
      <c r="T24" s="37" t="s">
        <v>46</v>
      </c>
      <c r="U24" s="36" t="s">
        <v>54</v>
      </c>
      <c r="V24" s="36" t="s">
        <v>55</v>
      </c>
      <c r="X24" s="4" t="s">
        <v>168</v>
      </c>
    </row>
    <row r="25" spans="2:36" x14ac:dyDescent="0.3">
      <c r="B25" s="52" t="str">
        <f xml:space="preserve"> TBLDgConcs[[#This Row],[Drug]]&amp;TBLDgConcs[[#This Row],[Amount of drug in a syringe]]</f>
        <v>Dopamine20 mg in 20mL</v>
      </c>
      <c r="C25" s="53" t="s">
        <v>16</v>
      </c>
      <c r="D25" s="3" t="s">
        <v>71</v>
      </c>
      <c r="E25" s="15">
        <v>20</v>
      </c>
      <c r="F25" s="60" t="s">
        <v>15</v>
      </c>
      <c r="G25" s="55" t="e">
        <f>(VLOOKUP(TBLDgConcs[[#This Row],[Drug]]&amp;TBLDgConcs[[#This Row],[Amount of drug in a syringe]],'Infusion calculator'!$J$22:$N$34,4,0))</f>
        <v>#N/A</v>
      </c>
      <c r="H25" s="79" t="e">
        <f>((TBLDgConcs[[#This Row],[Dose ]]*Milligrams_in_a_microgram*Minutes_in_hour)/TBLDgConcs[[#This Row],[Concentration]])*FinalVolin20mL*Inputweight</f>
        <v>#N/A</v>
      </c>
      <c r="S25" s="4" t="s">
        <v>81</v>
      </c>
      <c r="T25" s="36" t="s">
        <v>70</v>
      </c>
      <c r="U25" s="44" t="s">
        <v>93</v>
      </c>
      <c r="X25" s="4" t="s">
        <v>168</v>
      </c>
    </row>
    <row r="26" spans="2:36" x14ac:dyDescent="0.3">
      <c r="B26" s="52" t="str">
        <f xml:space="preserve"> TBLDgConcs[[#This Row],[Drug]]&amp;TBLDgConcs[[#This Row],[Amount of drug in a syringe]]</f>
        <v>Dopamine30 mg in 20mL</v>
      </c>
      <c r="C26" s="53" t="s">
        <v>16</v>
      </c>
      <c r="D26" s="3" t="s">
        <v>159</v>
      </c>
      <c r="E26" s="15">
        <v>30</v>
      </c>
      <c r="F26" s="60" t="s">
        <v>15</v>
      </c>
      <c r="G26" s="55" t="e">
        <f>(VLOOKUP(TBLDgConcs[[#This Row],[Drug]]&amp;TBLDgConcs[[#This Row],[Amount of drug in a syringe]],'Infusion calculator'!$J$22:$N$34,4,0))</f>
        <v>#N/A</v>
      </c>
      <c r="H26" s="79" t="e">
        <f>((TBLDgConcs[[#This Row],[Dose ]]*Milligrams_in_a_microgram*Minutes_in_hour)/TBLDgConcs[[#This Row],[Concentration]])*FinalVolin20mL*Inputweight</f>
        <v>#N/A</v>
      </c>
      <c r="S26" s="4" t="s">
        <v>10</v>
      </c>
      <c r="T26" s="4" t="s">
        <v>92</v>
      </c>
      <c r="U26" s="4" t="s">
        <v>60</v>
      </c>
      <c r="X26" s="4" t="s">
        <v>168</v>
      </c>
    </row>
    <row r="27" spans="2:36" x14ac:dyDescent="0.3">
      <c r="B27" s="52" t="str">
        <f xml:space="preserve"> TBLDgConcs[[#This Row],[Drug]]&amp;TBLDgConcs[[#This Row],[Amount of drug in a syringe]]</f>
        <v>Dopamine90 mg in 20mL</v>
      </c>
      <c r="C27" s="53" t="s">
        <v>16</v>
      </c>
      <c r="D27" s="3" t="s">
        <v>160</v>
      </c>
      <c r="E27" s="15">
        <v>90</v>
      </c>
      <c r="F27" s="60" t="s">
        <v>15</v>
      </c>
      <c r="G27" s="55" t="e">
        <f>(VLOOKUP(TBLDgConcs[[#This Row],[Drug]]&amp;TBLDgConcs[[#This Row],[Amount of drug in a syringe]],'Infusion calculator'!$J$22:$N$34,4,0))</f>
        <v>#N/A</v>
      </c>
      <c r="H27" s="79" t="e">
        <f>((TBLDgConcs[[#This Row],[Dose ]]*Milligrams_in_a_microgram*Minutes_in_hour)/TBLDgConcs[[#This Row],[Concentration]])*FinalVolin20mL*Inputweight</f>
        <v>#N/A</v>
      </c>
    </row>
    <row r="28" spans="2:36" x14ac:dyDescent="0.3">
      <c r="B28" s="52" t="str">
        <f xml:space="preserve"> TBLDgConcs[[#This Row],[Drug]]&amp;TBLDgConcs[[#This Row],[Amount of drug in a syringe]]</f>
        <v>Dopamine240 mg in 20mL</v>
      </c>
      <c r="C28" s="53" t="s">
        <v>16</v>
      </c>
      <c r="D28" s="3" t="s">
        <v>74</v>
      </c>
      <c r="E28" s="13">
        <v>240</v>
      </c>
      <c r="F28" s="57" t="s">
        <v>15</v>
      </c>
      <c r="G28" s="55" t="e">
        <f>(VLOOKUP(TBLDgConcs[[#This Row],[Drug]]&amp;TBLDgConcs[[#This Row],[Amount of drug in a syringe]],'Infusion calculator'!$J$22:$N$34,4,0))</f>
        <v>#N/A</v>
      </c>
      <c r="H28" s="79" t="e">
        <f>((TBLDgConcs[[#This Row],[Dose ]]*Milligrams_in_a_microgram*Minutes_in_hour)/TBLDgConcs[[#This Row],[Concentration]])*FinalVolin20mL*Inputweight</f>
        <v>#N/A</v>
      </c>
    </row>
    <row r="29" spans="2:36" x14ac:dyDescent="0.3">
      <c r="B29" s="52" t="str">
        <f xml:space="preserve"> TBLDgConcs[[#This Row],[Drug]]&amp;TBLDgConcs[[#This Row],[Amount of drug in a syringe]]</f>
        <v>Fentanyl250 microgram in 50mL</v>
      </c>
      <c r="C29" s="53" t="s">
        <v>27</v>
      </c>
      <c r="D29" s="3" t="s">
        <v>56</v>
      </c>
      <c r="E29" s="17">
        <v>250</v>
      </c>
      <c r="F29" s="56" t="s">
        <v>28</v>
      </c>
      <c r="G29" s="76" t="e">
        <f>(VLOOKUP(TBLDgConcs[[#This Row],[Drug]]&amp;TBLDgConcs[[#This Row],[Amount of drug in a syringe]],'Infusion calculator'!$J$22:$N$34,4,0))</f>
        <v>#N/A</v>
      </c>
      <c r="H29" s="79" t="e">
        <f>(TBLDgConcs[[#This Row],[Dose ]]/TBLDgConcs[[#This Row],[Concentration]])*FinalVolin50ML*Inputweight</f>
        <v>#N/A</v>
      </c>
    </row>
    <row r="30" spans="2:36" x14ac:dyDescent="0.3">
      <c r="B30" s="52" t="str">
        <f xml:space="preserve"> TBLDgConcs[[#This Row],[Drug]]&amp;TBLDgConcs[[#This Row],[Amount of drug in a syringe]]</f>
        <v>Fentanyl500 microgram in 50mL</v>
      </c>
      <c r="C30" s="53" t="s">
        <v>27</v>
      </c>
      <c r="D30" s="3" t="s">
        <v>57</v>
      </c>
      <c r="E30" s="17">
        <v>500</v>
      </c>
      <c r="F30" s="56" t="s">
        <v>28</v>
      </c>
      <c r="G30" s="76" t="e">
        <f>(VLOOKUP(TBLDgConcs[[#This Row],[Drug]]&amp;TBLDgConcs[[#This Row],[Amount of drug in a syringe]],'Infusion calculator'!$J$22:$N$34,4,0))</f>
        <v>#N/A</v>
      </c>
      <c r="H30" s="79" t="e">
        <f>(TBLDgConcs[[#This Row],[Dose ]]/TBLDgConcs[[#This Row],[Concentration]])*FinalVolin50ML*Inputweight</f>
        <v>#N/A</v>
      </c>
      <c r="S30" s="82" t="s">
        <v>112</v>
      </c>
    </row>
    <row r="31" spans="2:36" x14ac:dyDescent="0.3">
      <c r="B31" s="52" t="str">
        <f xml:space="preserve"> TBLDgConcs[[#This Row],[Drug]]&amp;TBLDgConcs[[#This Row],[Amount of drug in a syringe]]</f>
        <v>Fentanyl1000 microgram in 50mL</v>
      </c>
      <c r="C31" s="53" t="s">
        <v>27</v>
      </c>
      <c r="D31" s="3" t="s">
        <v>58</v>
      </c>
      <c r="E31" s="17">
        <v>1000</v>
      </c>
      <c r="F31" s="56" t="s">
        <v>28</v>
      </c>
      <c r="G31" s="76" t="e">
        <f>(VLOOKUP(TBLDgConcs[[#This Row],[Drug]]&amp;TBLDgConcs[[#This Row],[Amount of drug in a syringe]],'Infusion calculator'!$J$22:$N$34,4,0))</f>
        <v>#N/A</v>
      </c>
      <c r="H31" s="79" t="e">
        <f>(TBLDgConcs[[#This Row],[Dose ]]/TBLDgConcs[[#This Row],[Concentration]])*FinalVolin50ML*Inputweight</f>
        <v>#N/A</v>
      </c>
      <c r="S31" s="83">
        <f>FluidLimit/24</f>
        <v>0</v>
      </c>
    </row>
    <row r="32" spans="2:36" x14ac:dyDescent="0.3">
      <c r="B32" s="52" t="str">
        <f xml:space="preserve"> TBLDgConcs[[#This Row],[Drug]]&amp;TBLDgConcs[[#This Row],[Amount of drug in a syringe]]</f>
        <v>Fentanyl2500 microgram in 50mL</v>
      </c>
      <c r="C32" s="53" t="s">
        <v>27</v>
      </c>
      <c r="D32" s="3" t="s">
        <v>59</v>
      </c>
      <c r="E32" s="17">
        <v>2500</v>
      </c>
      <c r="F32" s="56" t="s">
        <v>28</v>
      </c>
      <c r="G32" s="76" t="e">
        <f>(VLOOKUP(TBLDgConcs[[#This Row],[Drug]]&amp;TBLDgConcs[[#This Row],[Amount of drug in a syringe]],'Infusion calculator'!$J$22:$N$34,4,0))</f>
        <v>#N/A</v>
      </c>
      <c r="H32" s="79" t="e">
        <f>(TBLDgConcs[[#This Row],[Dose ]]/TBLDgConcs[[#This Row],[Concentration]])*FinalVolin50ML*Inputweight</f>
        <v>#N/A</v>
      </c>
    </row>
    <row r="33" spans="2:23" x14ac:dyDescent="0.3">
      <c r="B33" s="52" t="str">
        <f xml:space="preserve"> TBLDgConcs[[#This Row],[Drug]]&amp;TBLDgConcs[[#This Row],[Amount of drug in a syringe]]</f>
        <v>Furosemide50 mg in 50mL</v>
      </c>
      <c r="C33" s="53" t="s">
        <v>29</v>
      </c>
      <c r="D33" s="3" t="s">
        <v>60</v>
      </c>
      <c r="E33" s="6">
        <v>50</v>
      </c>
      <c r="F33" s="56" t="s">
        <v>30</v>
      </c>
      <c r="G33" s="81" t="e">
        <f>(VLOOKUP(TBLDgConcs[[#This Row],[Drug]]&amp;TBLDgConcs[[#This Row],[Amount of drug in a syringe]],'Infusion calculator'!$J$22:$N$34,4,0))</f>
        <v>#N/A</v>
      </c>
      <c r="H33" s="79" t="e">
        <f>(TBLDgConcs[[#This Row],[Dose ]]/TBLDgConcs[[#This Row],[Concentration]])*FinalVolin50ML*Inputweight</f>
        <v>#N/A</v>
      </c>
    </row>
    <row r="34" spans="2:23" x14ac:dyDescent="0.3">
      <c r="B34" s="52" t="str">
        <f xml:space="preserve"> TBLDgConcs[[#This Row],[Drug]]&amp;TBLDgConcs[[#This Row],[Amount of drug in a syringe]]</f>
        <v>Furosemide150 mg in 50mL</v>
      </c>
      <c r="C34" s="53" t="s">
        <v>29</v>
      </c>
      <c r="D34" s="3" t="s">
        <v>61</v>
      </c>
      <c r="E34" s="6">
        <v>150</v>
      </c>
      <c r="F34" s="56" t="s">
        <v>30</v>
      </c>
      <c r="G34" s="81" t="e">
        <f>(VLOOKUP(TBLDgConcs[[#This Row],[Drug]]&amp;TBLDgConcs[[#This Row],[Amount of drug in a syringe]],'Infusion calculator'!$J$22:$N$34,4,0))</f>
        <v>#N/A</v>
      </c>
      <c r="H34" s="79" t="e">
        <f>(TBLDgConcs[[#This Row],[Dose ]]/TBLDgConcs[[#This Row],[Concentration]])*FinalVolin50ML*Inputweight</f>
        <v>#N/A</v>
      </c>
    </row>
    <row r="35" spans="2:23" x14ac:dyDescent="0.3">
      <c r="B35" s="52" t="str">
        <f xml:space="preserve"> TBLDgConcs[[#This Row],[Drug]]&amp;TBLDgConcs[[#This Row],[Amount of drug in a syringe]]</f>
        <v>Furosemide250 mg in 50mL</v>
      </c>
      <c r="C35" s="53" t="s">
        <v>29</v>
      </c>
      <c r="D35" s="3" t="s">
        <v>54</v>
      </c>
      <c r="E35" s="6">
        <v>250</v>
      </c>
      <c r="F35" s="56" t="s">
        <v>30</v>
      </c>
      <c r="G35" s="81" t="e">
        <f>(VLOOKUP(TBLDgConcs[[#This Row],[Drug]]&amp;TBLDgConcs[[#This Row],[Amount of drug in a syringe]],'Infusion calculator'!$J$22:$N$34,4,0))</f>
        <v>#N/A</v>
      </c>
      <c r="H35" s="79" t="e">
        <f>(TBLDgConcs[[#This Row],[Dose ]]/TBLDgConcs[[#This Row],[Concentration]])*FinalVolin50ML*Inputweight</f>
        <v>#N/A</v>
      </c>
    </row>
    <row r="36" spans="2:23" x14ac:dyDescent="0.3">
      <c r="B36" s="52" t="str">
        <f xml:space="preserve"> TBLDgConcs[[#This Row],[Drug]]&amp;TBLDgConcs[[#This Row],[Amount of drug in a syringe]]</f>
        <v>Furosemide500 mg in 50mL</v>
      </c>
      <c r="C36" s="53" t="s">
        <v>29</v>
      </c>
      <c r="D36" s="3" t="s">
        <v>55</v>
      </c>
      <c r="E36" s="6">
        <v>500</v>
      </c>
      <c r="F36" s="56" t="s">
        <v>30</v>
      </c>
      <c r="G36" s="81" t="e">
        <f>(VLOOKUP(TBLDgConcs[[#This Row],[Drug]]&amp;TBLDgConcs[[#This Row],[Amount of drug in a syringe]],'Infusion calculator'!$J$22:$N$34,4,0))</f>
        <v>#N/A</v>
      </c>
      <c r="H36" s="79" t="e">
        <f>(TBLDgConcs[[#This Row],[Dose ]]/TBLDgConcs[[#This Row],[Concentration]])*FinalVolin50ML*Inputweight</f>
        <v>#N/A</v>
      </c>
    </row>
    <row r="37" spans="2:23" x14ac:dyDescent="0.3">
      <c r="B37" s="52" t="str">
        <f xml:space="preserve"> TBLDgConcs[[#This Row],[Drug]]&amp;TBLDgConcs[[#This Row],[Amount of drug in a syringe]]</f>
        <v>Glucagon2 mg in 50mL</v>
      </c>
      <c r="C37" s="53" t="s">
        <v>31</v>
      </c>
      <c r="D37" s="3" t="s">
        <v>62</v>
      </c>
      <c r="E37" s="6">
        <v>2</v>
      </c>
      <c r="F37" s="56" t="s">
        <v>32</v>
      </c>
      <c r="G37" s="76" t="e">
        <f>(VLOOKUP(TBLDgConcs[[#This Row],[Drug]]&amp;TBLDgConcs[[#This Row],[Amount of drug in a syringe]],'Infusion calculator'!$J$22:$N$34,4,0))</f>
        <v>#N/A</v>
      </c>
      <c r="H37" s="79" t="e">
        <f>((TBLDgConcs[[#This Row],[Dose ]]*Milligrams_in_a_microgram)/TBLDgConcs[[#This Row],[Concentration]])*FinalVolin50ML*Inputweight</f>
        <v>#N/A</v>
      </c>
      <c r="S37" s="26"/>
      <c r="T37" s="26"/>
      <c r="U37" s="26"/>
      <c r="V37" s="26"/>
      <c r="W37" s="26"/>
    </row>
    <row r="38" spans="2:23" x14ac:dyDescent="0.3">
      <c r="B38" s="52" t="str">
        <f xml:space="preserve"> TBLDgConcs[[#This Row],[Drug]]&amp;TBLDgConcs[[#This Row],[Amount of drug in a syringe]]</f>
        <v>Heparin TREATMENT3750 units in 50mL</v>
      </c>
      <c r="C38" s="53" t="s">
        <v>166</v>
      </c>
      <c r="D38" s="3" t="s">
        <v>63</v>
      </c>
      <c r="E38" s="19">
        <v>3750</v>
      </c>
      <c r="F38" s="56" t="s">
        <v>33</v>
      </c>
      <c r="G38" s="78" t="e">
        <f>(VLOOKUP(TBLDgConcs[[#This Row],[Drug]]&amp;TBLDgConcs[[#This Row],[Amount of drug in a syringe]],'Infusion calculator'!$J$22:$N$34,4,0))</f>
        <v>#N/A</v>
      </c>
      <c r="H38" s="79" t="e">
        <f>(TBLDgConcs[[#This Row],[Dose ]]/TBLDgConcs[[#This Row],[Concentration]])*FinalVolin50ML*Inputweight</f>
        <v>#N/A</v>
      </c>
      <c r="S38" s="26"/>
      <c r="T38" s="26"/>
      <c r="U38" s="26"/>
      <c r="V38" s="26"/>
      <c r="W38" s="26"/>
    </row>
    <row r="39" spans="2:23" x14ac:dyDescent="0.3">
      <c r="B39" s="52" t="str">
        <f xml:space="preserve"> TBLDgConcs[[#This Row],[Drug]]&amp;TBLDgConcs[[#This Row],[Amount of drug in a syringe]]</f>
        <v>Heparin TREATMENT10000 units in 50mL</v>
      </c>
      <c r="C39" s="53" t="s">
        <v>166</v>
      </c>
      <c r="D39" s="3" t="s">
        <v>64</v>
      </c>
      <c r="E39" s="19">
        <v>10000</v>
      </c>
      <c r="F39" s="56" t="s">
        <v>33</v>
      </c>
      <c r="G39" s="78" t="e">
        <f>(VLOOKUP(TBLDgConcs[[#This Row],[Drug]]&amp;TBLDgConcs[[#This Row],[Amount of drug in a syringe]],'Infusion calculator'!$J$22:$N$34,4,0))</f>
        <v>#N/A</v>
      </c>
      <c r="H39" s="79" t="e">
        <f>(TBLDgConcs[[#This Row],[Dose ]]/TBLDgConcs[[#This Row],[Concentration]])*FinalVolin50ML*Inputweight</f>
        <v>#N/A</v>
      </c>
      <c r="S39" s="26"/>
      <c r="T39" s="26"/>
      <c r="U39" s="26"/>
      <c r="V39" s="26"/>
      <c r="W39" s="26"/>
    </row>
    <row r="40" spans="2:23" x14ac:dyDescent="0.3">
      <c r="B40" s="52" t="str">
        <f xml:space="preserve"> TBLDgConcs[[#This Row],[Drug]]&amp;TBLDgConcs[[#This Row],[Amount of drug in a syringe]]</f>
        <v>Insulin5 units in 50mL</v>
      </c>
      <c r="C40" s="53" t="s">
        <v>43</v>
      </c>
      <c r="D40" s="3" t="s">
        <v>65</v>
      </c>
      <c r="E40" s="19">
        <v>5</v>
      </c>
      <c r="F40" s="56" t="s">
        <v>34</v>
      </c>
      <c r="G40" s="78" t="e">
        <f>(VLOOKUP(TBLDgConcs[[#This Row],[Drug]]&amp;TBLDgConcs[[#This Row],[Amount of drug in a syringe]],'Infusion calculator'!$J$22:$N$34,4,0))</f>
        <v>#N/A</v>
      </c>
      <c r="H40" s="79" t="e">
        <f>(TBLDgConcs[[#This Row],[Dose ]]/TBLDgConcs[[#This Row],[Concentration]])*FinalVolin50ML*Inputweight</f>
        <v>#N/A</v>
      </c>
      <c r="S40" s="26"/>
      <c r="T40" s="26"/>
      <c r="U40" s="26"/>
      <c r="V40" s="26"/>
      <c r="W40" s="26"/>
    </row>
    <row r="41" spans="2:23" x14ac:dyDescent="0.3">
      <c r="B41" s="52" t="str">
        <f xml:space="preserve"> TBLDgConcs[[#This Row],[Drug]]&amp;TBLDgConcs[[#This Row],[Amount of drug in a syringe]]</f>
        <v>Insulin25 units in 50mL</v>
      </c>
      <c r="C41" s="53" t="s">
        <v>43</v>
      </c>
      <c r="D41" s="3" t="s">
        <v>66</v>
      </c>
      <c r="E41" s="19">
        <v>25</v>
      </c>
      <c r="F41" s="56" t="s">
        <v>34</v>
      </c>
      <c r="G41" s="78" t="e">
        <f>(VLOOKUP(TBLDgConcs[[#This Row],[Drug]]&amp;TBLDgConcs[[#This Row],[Amount of drug in a syringe]],'Infusion calculator'!$J$22:$N$34,4,0))</f>
        <v>#N/A</v>
      </c>
      <c r="H41" s="79" t="e">
        <f>(TBLDgConcs[[#This Row],[Dose ]]/TBLDgConcs[[#This Row],[Concentration]])*FinalVolin50ML*Inputweight</f>
        <v>#N/A</v>
      </c>
      <c r="S41" s="26"/>
      <c r="T41" s="26"/>
      <c r="U41" s="26"/>
      <c r="V41" s="26"/>
      <c r="W41" s="26"/>
    </row>
    <row r="42" spans="2:23" x14ac:dyDescent="0.3">
      <c r="B42" s="52" t="str">
        <f xml:space="preserve"> TBLDgConcs[[#This Row],[Drug]]&amp;TBLDgConcs[[#This Row],[Amount of drug in a syringe]]</f>
        <v>Insulin50 units in 50mL</v>
      </c>
      <c r="C42" s="53" t="s">
        <v>43</v>
      </c>
      <c r="D42" s="3" t="s">
        <v>67</v>
      </c>
      <c r="E42" s="19">
        <v>50</v>
      </c>
      <c r="F42" s="56" t="s">
        <v>34</v>
      </c>
      <c r="G42" s="78" t="e">
        <f>(VLOOKUP(TBLDgConcs[[#This Row],[Drug]]&amp;TBLDgConcs[[#This Row],[Amount of drug in a syringe]],'Infusion calculator'!$J$22:$N$34,4,0))</f>
        <v>#N/A</v>
      </c>
      <c r="H42" s="79" t="e">
        <f>(TBLDgConcs[[#This Row],[Dose ]]/TBLDgConcs[[#This Row],[Concentration]])*FinalVolin50ML*Inputweight</f>
        <v>#N/A</v>
      </c>
      <c r="S42" s="26"/>
      <c r="T42" s="26"/>
      <c r="U42" s="26"/>
      <c r="V42" s="26"/>
      <c r="W42" s="26"/>
    </row>
    <row r="43" spans="2:23" x14ac:dyDescent="0.3">
      <c r="B43" s="52" t="str">
        <f xml:space="preserve"> TBLDgConcs[[#This Row],[Drug]]&amp;TBLDgConcs[[#This Row],[Amount of drug in a syringe]]</f>
        <v>Isoprenaline0.2mg in 20mL</v>
      </c>
      <c r="C43" s="61" t="s">
        <v>35</v>
      </c>
      <c r="D43" s="3" t="s">
        <v>85</v>
      </c>
      <c r="E43" s="16">
        <v>0.2</v>
      </c>
      <c r="F43" s="62" t="s">
        <v>18</v>
      </c>
      <c r="G43" s="55" t="e">
        <f>(VLOOKUP(TBLDgConcs[[#This Row],[Drug]]&amp;TBLDgConcs[[#This Row],[Amount of drug in a syringe]],'Infusion calculator'!$J$22:$N$34,4,0))</f>
        <v>#N/A</v>
      </c>
      <c r="H43" s="79" t="e">
        <f>((TBLDgConcs[[#This Row],[Dose ]]*Milligrams_in_a_microgram*Minutes_in_hour)/TBLDgConcs[[#This Row],[Concentration]])*FinalVolin20mL*Inputweight</f>
        <v>#N/A</v>
      </c>
      <c r="S43" s="26"/>
      <c r="T43" s="26"/>
      <c r="U43" s="26"/>
      <c r="V43" s="26"/>
      <c r="W43" s="26"/>
    </row>
    <row r="44" spans="2:23" x14ac:dyDescent="0.3">
      <c r="B44" s="52" t="str">
        <f xml:space="preserve"> TBLDgConcs[[#This Row],[Drug]]&amp;TBLDgConcs[[#This Row],[Amount of drug in a syringe]]</f>
        <v>Isoprenaline0.4mg in 20mL</v>
      </c>
      <c r="C44" s="61" t="s">
        <v>35</v>
      </c>
      <c r="D44" s="3" t="s">
        <v>86</v>
      </c>
      <c r="E44" s="16">
        <v>0.4</v>
      </c>
      <c r="F44" s="62" t="s">
        <v>18</v>
      </c>
      <c r="G44" s="55" t="e">
        <f>(VLOOKUP(TBLDgConcs[[#This Row],[Drug]]&amp;TBLDgConcs[[#This Row],[Amount of drug in a syringe]],'Infusion calculator'!$J$22:$N$34,4,0))</f>
        <v>#N/A</v>
      </c>
      <c r="H44" s="79" t="e">
        <f>((TBLDgConcs[[#This Row],[Dose ]]*Milligrams_in_a_microgram*Minutes_in_hour)/TBLDgConcs[[#This Row],[Concentration]])*FinalVolin20mL*Inputweight</f>
        <v>#N/A</v>
      </c>
      <c r="S44" s="27"/>
      <c r="T44" s="27"/>
      <c r="U44" s="27"/>
      <c r="V44" s="27"/>
      <c r="W44" s="27"/>
    </row>
    <row r="45" spans="2:23" x14ac:dyDescent="0.3">
      <c r="B45" s="52" t="str">
        <f xml:space="preserve"> TBLDgConcs[[#This Row],[Drug]]&amp;TBLDgConcs[[#This Row],[Amount of drug in a syringe]]</f>
        <v>Isoprenaline1.2mg in 20mL</v>
      </c>
      <c r="C45" s="61" t="s">
        <v>35</v>
      </c>
      <c r="D45" s="3" t="s">
        <v>94</v>
      </c>
      <c r="E45" s="16">
        <v>1.2</v>
      </c>
      <c r="F45" s="62" t="s">
        <v>18</v>
      </c>
      <c r="G45" s="55" t="e">
        <f>(VLOOKUP(TBLDgConcs[[#This Row],[Drug]]&amp;TBLDgConcs[[#This Row],[Amount of drug in a syringe]],'Infusion calculator'!$J$22:$N$34,4,0))</f>
        <v>#N/A</v>
      </c>
      <c r="H45" s="79" t="e">
        <f>((TBLDgConcs[[#This Row],[Dose ]]*Milligrams_in_a_microgram*Minutes_in_hour)/TBLDgConcs[[#This Row],[Concentration]])*FinalVolin20mL*Inputweight</f>
        <v>#N/A</v>
      </c>
      <c r="S45" s="27"/>
      <c r="T45" s="27"/>
      <c r="U45" s="27"/>
      <c r="V45" s="27"/>
      <c r="W45" s="27"/>
    </row>
    <row r="46" spans="2:23" x14ac:dyDescent="0.3">
      <c r="B46" s="52" t="str">
        <f xml:space="preserve"> TBLDgConcs[[#This Row],[Drug]]&amp;TBLDgConcs[[#This Row],[Amount of drug in a syringe]]</f>
        <v>Midazolam12.5mg in 50mL</v>
      </c>
      <c r="C46" s="53" t="s">
        <v>4</v>
      </c>
      <c r="D46" s="3" t="s">
        <v>92</v>
      </c>
      <c r="E46" s="5">
        <v>12.5</v>
      </c>
      <c r="F46" s="54" t="s">
        <v>5</v>
      </c>
      <c r="G46" s="76" t="e">
        <f>(VLOOKUP(TBLDgConcs[[#This Row],[Drug]]&amp;TBLDgConcs[[#This Row],[Amount of drug in a syringe]],'Infusion calculator'!$J$22:$N$34,4,0))</f>
        <v>#N/A</v>
      </c>
      <c r="H46" s="79" t="e">
        <f>((TBLDgConcs[[#This Row],[Dose ]]*Milligrams_in_a_microgram)/TBLDgConcs[[#This Row],[Concentration]])*FinalVolin50ML*Inputweight</f>
        <v>#N/A</v>
      </c>
      <c r="S46" s="27"/>
      <c r="T46" s="27"/>
      <c r="U46" s="27"/>
      <c r="V46" s="27"/>
      <c r="W46" s="27"/>
    </row>
    <row r="47" spans="2:23" x14ac:dyDescent="0.3">
      <c r="B47" s="52" t="str">
        <f xml:space="preserve"> TBLDgConcs[[#This Row],[Drug]]&amp;TBLDgConcs[[#This Row],[Amount of drug in a syringe]]</f>
        <v>Midazolam25 mg in 50mL</v>
      </c>
      <c r="C47" s="53" t="s">
        <v>4</v>
      </c>
      <c r="D47" s="3" t="s">
        <v>68</v>
      </c>
      <c r="E47" s="6">
        <v>25</v>
      </c>
      <c r="F47" s="57" t="s">
        <v>5</v>
      </c>
      <c r="G47" s="76" t="e">
        <f>(VLOOKUP(TBLDgConcs[[#This Row],[Drug]]&amp;TBLDgConcs[[#This Row],[Amount of drug in a syringe]],'Infusion calculator'!$J$22:$N$34,4,0))</f>
        <v>#N/A</v>
      </c>
      <c r="H47" s="79" t="e">
        <f>((TBLDgConcs[[#This Row],[Dose ]]*Milligrams_in_a_microgram)/TBLDgConcs[[#This Row],[Concentration]])*FinalVolin50ML*Inputweight</f>
        <v>#N/A</v>
      </c>
      <c r="S47" s="27"/>
      <c r="T47" s="27"/>
      <c r="U47" s="27"/>
      <c r="V47" s="27"/>
      <c r="W47" s="27"/>
    </row>
    <row r="48" spans="2:23" x14ac:dyDescent="0.3">
      <c r="B48" s="52" t="str">
        <f xml:space="preserve"> TBLDgConcs[[#This Row],[Drug]]&amp;TBLDgConcs[[#This Row],[Amount of drug in a syringe]]</f>
        <v>Midazolam50 mg in 50mL</v>
      </c>
      <c r="C48" s="53" t="s">
        <v>4</v>
      </c>
      <c r="D48" s="3" t="s">
        <v>60</v>
      </c>
      <c r="E48" s="6">
        <v>50</v>
      </c>
      <c r="F48" s="57" t="s">
        <v>5</v>
      </c>
      <c r="G48" s="76" t="e">
        <f>(VLOOKUP(TBLDgConcs[[#This Row],[Drug]]&amp;TBLDgConcs[[#This Row],[Amount of drug in a syringe]],'Infusion calculator'!$J$22:$N$34,4,0))</f>
        <v>#N/A</v>
      </c>
      <c r="H48" s="79" t="e">
        <f>((TBLDgConcs[[#This Row],[Dose ]]*Milligrams_in_a_microgram)/TBLDgConcs[[#This Row],[Concentration]])*FinalVolin50ML*Inputweight</f>
        <v>#N/A</v>
      </c>
      <c r="S48" s="27"/>
      <c r="T48" s="27"/>
      <c r="U48" s="27"/>
      <c r="V48" s="27"/>
      <c r="W48" s="27"/>
    </row>
    <row r="49" spans="2:23" x14ac:dyDescent="0.3">
      <c r="B49" s="52" t="str">
        <f xml:space="preserve"> TBLDgConcs[[#This Row],[Drug]]&amp;TBLDgConcs[[#This Row],[Amount of drug in a syringe]]</f>
        <v>Midazolam100 mg in 50mL</v>
      </c>
      <c r="C49" s="53" t="s">
        <v>4</v>
      </c>
      <c r="D49" s="3" t="s">
        <v>69</v>
      </c>
      <c r="E49" s="6">
        <v>100</v>
      </c>
      <c r="F49" s="57" t="s">
        <v>5</v>
      </c>
      <c r="G49" s="76" t="e">
        <f>(VLOOKUP(TBLDgConcs[[#This Row],[Drug]]&amp;TBLDgConcs[[#This Row],[Amount of drug in a syringe]],'Infusion calculator'!$J$22:$N$34,4,0))</f>
        <v>#N/A</v>
      </c>
      <c r="H49" s="79" t="e">
        <f>((TBLDgConcs[[#This Row],[Dose ]]*Milligrams_in_a_microgram)/TBLDgConcs[[#This Row],[Concentration]])*FinalVolin50ML*Inputweight</f>
        <v>#N/A</v>
      </c>
      <c r="S49" s="27"/>
      <c r="T49" s="27"/>
      <c r="U49" s="27"/>
      <c r="V49" s="27"/>
      <c r="W49" s="27"/>
    </row>
    <row r="50" spans="2:23" x14ac:dyDescent="0.3">
      <c r="B50" s="52" t="str">
        <f xml:space="preserve"> TBLDgConcs[[#This Row],[Drug]]&amp;TBLDgConcs[[#This Row],[Amount of drug in a syringe]]</f>
        <v>Milrinone2 mg in 20mL</v>
      </c>
      <c r="C50" s="53" t="s">
        <v>82</v>
      </c>
      <c r="D50" s="3" t="s">
        <v>90</v>
      </c>
      <c r="E50" s="13">
        <v>2</v>
      </c>
      <c r="F50" s="57" t="s">
        <v>83</v>
      </c>
      <c r="G50" s="55" t="e">
        <f>(VLOOKUP(TBLDgConcs[[#This Row],[Drug]]&amp;TBLDgConcs[[#This Row],[Amount of drug in a syringe]],'Infusion calculator'!$J$22:$N$34,4,0))</f>
        <v>#N/A</v>
      </c>
      <c r="H50" s="79" t="e">
        <f>((TBLDgConcs[[#This Row],[Dose ]]*Milligrams_in_a_microgram*Minutes_in_hour)/TBLDgConcs[[#This Row],[Concentration]])*FinalVolin20mL*Inputweight</f>
        <v>#N/A</v>
      </c>
      <c r="S50" s="27"/>
      <c r="T50" s="27"/>
      <c r="U50" s="27"/>
      <c r="V50" s="27"/>
      <c r="W50" s="27"/>
    </row>
    <row r="51" spans="2:23" x14ac:dyDescent="0.3">
      <c r="B51" s="52" t="str">
        <f xml:space="preserve"> TBLDgConcs[[#This Row],[Drug]]&amp;TBLDgConcs[[#This Row],[Amount of drug in a syringe]]</f>
        <v>Milrinone20 mg in 50mL</v>
      </c>
      <c r="C51" s="53" t="s">
        <v>82</v>
      </c>
      <c r="D51" s="3" t="s">
        <v>91</v>
      </c>
      <c r="E51" s="6">
        <v>20</v>
      </c>
      <c r="F51" s="57" t="s">
        <v>83</v>
      </c>
      <c r="G51" s="55" t="e">
        <f>(VLOOKUP(TBLDgConcs[[#This Row],[Drug]]&amp;TBLDgConcs[[#This Row],[Amount of drug in a syringe]],'Infusion calculator'!$J$22:$N$34,4,0))</f>
        <v>#N/A</v>
      </c>
      <c r="H51" s="79" t="e">
        <f>((TBLDgConcs[[#This Row],[Dose ]]*Milligrams_in_a_microgram*Minutes_in_hour)/TBLDgConcs[[#This Row],[Concentration]])*FinalVolin50ML*Inputweight</f>
        <v>#N/A</v>
      </c>
      <c r="S51" s="27"/>
      <c r="T51" s="27"/>
      <c r="U51" s="27"/>
      <c r="V51" s="27"/>
      <c r="W51" s="27"/>
    </row>
    <row r="52" spans="2:23" x14ac:dyDescent="0.3">
      <c r="B52" s="52" t="str">
        <f xml:space="preserve"> TBLDgConcs[[#This Row],[Drug]]&amp;TBLDgConcs[[#This Row],[Amount of drug in a syringe]]</f>
        <v>Milrinone50 mg in 50mL</v>
      </c>
      <c r="C52" s="53" t="s">
        <v>82</v>
      </c>
      <c r="D52" s="3" t="s">
        <v>60</v>
      </c>
      <c r="E52" s="6">
        <v>50</v>
      </c>
      <c r="F52" s="57" t="s">
        <v>83</v>
      </c>
      <c r="G52" s="55" t="e">
        <f>(VLOOKUP(TBLDgConcs[[#This Row],[Drug]]&amp;TBLDgConcs[[#This Row],[Amount of drug in a syringe]],'Infusion calculator'!$J$22:$N$34,4,0))</f>
        <v>#N/A</v>
      </c>
      <c r="H52" s="79" t="e">
        <f>((TBLDgConcs[[#This Row],[Dose ]]*Milligrams_in_a_microgram*Minutes_in_hour)/TBLDgConcs[[#This Row],[Concentration]])*FinalVolin50ML*Inputweight</f>
        <v>#N/A</v>
      </c>
      <c r="S52" s="28"/>
      <c r="T52" s="28"/>
      <c r="U52" s="28"/>
      <c r="V52" s="28"/>
      <c r="W52" s="28"/>
    </row>
    <row r="53" spans="2:23" x14ac:dyDescent="0.3">
      <c r="B53" s="52" t="str">
        <f xml:space="preserve"> TBLDgConcs[[#This Row],[Drug]]&amp;TBLDgConcs[[#This Row],[Amount of drug in a syringe]]</f>
        <v>Morphine1.25mg in 50mL</v>
      </c>
      <c r="C53" s="58" t="s">
        <v>6</v>
      </c>
      <c r="D53" s="3" t="s">
        <v>95</v>
      </c>
      <c r="E53" s="63">
        <v>1.25</v>
      </c>
      <c r="F53" s="64" t="s">
        <v>7</v>
      </c>
      <c r="G53" s="76" t="e">
        <f>(VLOOKUP(TBLDgConcs[[#This Row],[Drug]]&amp;TBLDgConcs[[#This Row],[Amount of drug in a syringe]],'Infusion calculator'!$J$22:$N$34,4,0))</f>
        <v>#N/A</v>
      </c>
      <c r="H53" s="79" t="e">
        <f>((TBLDgConcs[[#This Row],[Dose ]]*Milligrams_in_a_microgram)/TBLDgConcs[[#This Row],[Concentration]])*FinalVolin50ML*Inputweight</f>
        <v>#N/A</v>
      </c>
      <c r="S53" s="28"/>
      <c r="T53" s="28"/>
      <c r="U53" s="28"/>
      <c r="V53" s="28"/>
      <c r="W53" s="28"/>
    </row>
    <row r="54" spans="2:23" x14ac:dyDescent="0.3">
      <c r="B54" s="52" t="str">
        <f xml:space="preserve"> TBLDgConcs[[#This Row],[Drug]]&amp;TBLDgConcs[[#This Row],[Amount of drug in a syringe]]</f>
        <v>Morphine2.5mg in 50mL</v>
      </c>
      <c r="C54" s="53" t="s">
        <v>6</v>
      </c>
      <c r="D54" s="3" t="s">
        <v>96</v>
      </c>
      <c r="E54" s="7">
        <v>2.5</v>
      </c>
      <c r="F54" s="62" t="s">
        <v>7</v>
      </c>
      <c r="G54" s="76" t="e">
        <f>(VLOOKUP(TBLDgConcs[[#This Row],[Drug]]&amp;TBLDgConcs[[#This Row],[Amount of drug in a syringe]],'Infusion calculator'!$J$22:$N$34,4,0))</f>
        <v>#N/A</v>
      </c>
      <c r="H54" s="79" t="e">
        <f>((TBLDgConcs[[#This Row],[Dose ]]*Milligrams_in_a_microgram)/TBLDgConcs[[#This Row],[Concentration]])*FinalVolin50ML*Inputweight</f>
        <v>#N/A</v>
      </c>
      <c r="S54" s="26"/>
      <c r="T54" s="26"/>
      <c r="U54" s="26"/>
      <c r="V54" s="26"/>
      <c r="W54" s="26"/>
    </row>
    <row r="55" spans="2:23" x14ac:dyDescent="0.3">
      <c r="B55" s="52" t="str">
        <f xml:space="preserve"> TBLDgConcs[[#This Row],[Drug]]&amp;TBLDgConcs[[#This Row],[Amount of drug in a syringe]]</f>
        <v>Morphine10 mg in 50mL</v>
      </c>
      <c r="C55" s="53" t="s">
        <v>6</v>
      </c>
      <c r="D55" s="3" t="s">
        <v>70</v>
      </c>
      <c r="E55" s="9">
        <v>10</v>
      </c>
      <c r="F55" s="60" t="s">
        <v>7</v>
      </c>
      <c r="G55" s="76" t="e">
        <f>(VLOOKUP(TBLDgConcs[[#This Row],[Drug]]&amp;TBLDgConcs[[#This Row],[Amount of drug in a syringe]],'Infusion calculator'!$J$22:$N$34,4,0))</f>
        <v>#N/A</v>
      </c>
      <c r="H55" s="79" t="e">
        <f>((TBLDgConcs[[#This Row],[Dose ]]*Milligrams_in_a_microgram)/TBLDgConcs[[#This Row],[Concentration]])*FinalVolin50ML*Inputweight</f>
        <v>#N/A</v>
      </c>
      <c r="S55" s="26"/>
      <c r="T55" s="26"/>
      <c r="U55" s="26"/>
      <c r="V55" s="26"/>
      <c r="W55" s="26"/>
    </row>
    <row r="56" spans="2:23" x14ac:dyDescent="0.3">
      <c r="B56" s="52" t="str">
        <f xml:space="preserve"> TBLDgConcs[[#This Row],[Drug]]&amp;TBLDgConcs[[#This Row],[Amount of drug in a syringe]]</f>
        <v>Morphine50 mg in 50mL</v>
      </c>
      <c r="C56" s="53" t="s">
        <v>6</v>
      </c>
      <c r="D56" s="3" t="s">
        <v>60</v>
      </c>
      <c r="E56" s="9">
        <v>50</v>
      </c>
      <c r="F56" s="60" t="s">
        <v>7</v>
      </c>
      <c r="G56" s="76" t="e">
        <f>(VLOOKUP(TBLDgConcs[[#This Row],[Drug]]&amp;TBLDgConcs[[#This Row],[Amount of drug in a syringe]],'Infusion calculator'!$J$22:$N$34,4,0))</f>
        <v>#N/A</v>
      </c>
      <c r="H56" s="79" t="e">
        <f>((TBLDgConcs[[#This Row],[Dose ]]*Milligrams_in_a_microgram)/TBLDgConcs[[#This Row],[Concentration]])*FinalVolin50ML*Inputweight</f>
        <v>#N/A</v>
      </c>
      <c r="S56" s="26"/>
      <c r="T56" s="26"/>
      <c r="U56" s="26"/>
      <c r="V56" s="26"/>
      <c r="W56" s="26"/>
    </row>
    <row r="57" spans="2:23" x14ac:dyDescent="0.3">
      <c r="B57" s="52" t="str">
        <f xml:space="preserve"> TBLDgConcs[[#This Row],[Drug]]&amp;TBLDgConcs[[#This Row],[Amount of drug in a syringe]]</f>
        <v>Noradrenaline0.2mg in 20mL</v>
      </c>
      <c r="C57" s="58" t="s">
        <v>17</v>
      </c>
      <c r="D57" s="3" t="s">
        <v>85</v>
      </c>
      <c r="E57" s="11">
        <v>0.2</v>
      </c>
      <c r="F57" s="65" t="s">
        <v>18</v>
      </c>
      <c r="G57" s="55" t="e">
        <f>(VLOOKUP(TBLDgConcs[[#This Row],[Drug]]&amp;TBLDgConcs[[#This Row],[Amount of drug in a syringe]],'Infusion calculator'!$J$22:$N$34,4,0))</f>
        <v>#N/A</v>
      </c>
      <c r="H57" s="80" t="e">
        <f>((TBLDgConcs[[#This Row],[Dose ]]*Milligrams_in_a_microgram*Minutes_in_hour)/TBLDgConcs[[#This Row],[Concentration]])*FinalVolin20mL*Inputweight</f>
        <v>#N/A</v>
      </c>
      <c r="S57" s="26"/>
      <c r="T57" s="26"/>
      <c r="U57" s="26"/>
      <c r="V57" s="26"/>
      <c r="W57" s="26"/>
    </row>
    <row r="58" spans="2:23" x14ac:dyDescent="0.3">
      <c r="B58" s="52" t="str">
        <f xml:space="preserve"> TBLDgConcs[[#This Row],[Drug]]&amp;TBLDgConcs[[#This Row],[Amount of drug in a syringe]]</f>
        <v>Noradrenaline0.4mg in 20mL</v>
      </c>
      <c r="C58" s="53" t="s">
        <v>17</v>
      </c>
      <c r="D58" s="3" t="s">
        <v>86</v>
      </c>
      <c r="E58" s="12">
        <v>0.4</v>
      </c>
      <c r="F58" s="62" t="s">
        <v>18</v>
      </c>
      <c r="G58" s="55" t="e">
        <f>(VLOOKUP(TBLDgConcs[[#This Row],[Drug]]&amp;TBLDgConcs[[#This Row],[Amount of drug in a syringe]],'Infusion calculator'!$J$22:$N$34,4,0))</f>
        <v>#N/A</v>
      </c>
      <c r="H58" s="80" t="e">
        <f>((TBLDgConcs[[#This Row],[Dose ]]*Milligrams_in_a_microgram*Minutes_in_hour)/TBLDgConcs[[#This Row],[Concentration]])*FinalVolin20mL*Inputweight</f>
        <v>#N/A</v>
      </c>
      <c r="S58" s="26"/>
      <c r="T58" s="26"/>
      <c r="U58" s="26"/>
      <c r="V58" s="26"/>
      <c r="W58" s="26"/>
    </row>
    <row r="59" spans="2:23" x14ac:dyDescent="0.3">
      <c r="B59" s="52" t="str">
        <f xml:space="preserve"> TBLDgConcs[[#This Row],[Drug]]&amp;TBLDgConcs[[#This Row],[Amount of drug in a syringe]]</f>
        <v>Noradrenaline0.8mg in 20mL</v>
      </c>
      <c r="C59" s="53" t="s">
        <v>17</v>
      </c>
      <c r="D59" s="3" t="s">
        <v>87</v>
      </c>
      <c r="E59" s="12">
        <v>0.8</v>
      </c>
      <c r="F59" s="62" t="s">
        <v>18</v>
      </c>
      <c r="G59" s="55" t="e">
        <f>(VLOOKUP(TBLDgConcs[[#This Row],[Drug]]&amp;TBLDgConcs[[#This Row],[Amount of drug in a syringe]],'Infusion calculator'!$J$22:$N$34,4,0))</f>
        <v>#N/A</v>
      </c>
      <c r="H59" s="80" t="e">
        <f>((TBLDgConcs[[#This Row],[Dose ]]*Milligrams_in_a_microgram*Minutes_in_hour)/TBLDgConcs[[#This Row],[Concentration]])*FinalVolin20mL*Inputweight</f>
        <v>#N/A</v>
      </c>
      <c r="S59" s="26"/>
      <c r="T59" s="26"/>
      <c r="U59" s="26"/>
      <c r="V59" s="26"/>
      <c r="W59" s="26"/>
    </row>
    <row r="60" spans="2:23" x14ac:dyDescent="0.3">
      <c r="B60" s="52" t="str">
        <f xml:space="preserve"> TBLDgConcs[[#This Row],[Drug]]&amp;TBLDgConcs[[#This Row],[Amount of drug in a syringe]]</f>
        <v>Noradrenaline3.2mg in 20mL</v>
      </c>
      <c r="C60" s="53" t="s">
        <v>17</v>
      </c>
      <c r="D60" s="3" t="s">
        <v>88</v>
      </c>
      <c r="E60" s="12">
        <v>3.2</v>
      </c>
      <c r="F60" s="62" t="s">
        <v>18</v>
      </c>
      <c r="G60" s="55" t="e">
        <f>(VLOOKUP(TBLDgConcs[[#This Row],[Drug]]&amp;TBLDgConcs[[#This Row],[Amount of drug in a syringe]],'Infusion calculator'!$J$22:$N$34,4,0))</f>
        <v>#N/A</v>
      </c>
      <c r="H60" s="80" t="e">
        <f>((TBLDgConcs[[#This Row],[Dose ]]*Milligrams_in_a_microgram*Minutes_in_hour)/TBLDgConcs[[#This Row],[Concentration]])*FinalVolin20mL*Inputweight</f>
        <v>#N/A</v>
      </c>
      <c r="S60" s="26"/>
      <c r="T60" s="26"/>
      <c r="U60" s="26"/>
      <c r="V60" s="26"/>
      <c r="W60" s="26"/>
    </row>
    <row r="61" spans="2:23" x14ac:dyDescent="0.3">
      <c r="B61" s="52" t="str">
        <f xml:space="preserve"> TBLDgConcs[[#This Row],[Drug]]&amp;TBLDgConcs[[#This Row],[Amount of drug in a syringe]]</f>
        <v>Octreotide100 microgram in 20mL</v>
      </c>
      <c r="C61" s="53" t="s">
        <v>36</v>
      </c>
      <c r="D61" s="3" t="s">
        <v>75</v>
      </c>
      <c r="E61" s="20">
        <v>100</v>
      </c>
      <c r="F61" s="62" t="s">
        <v>37</v>
      </c>
      <c r="G61" s="76" t="e">
        <f>(VLOOKUP(TBLDgConcs[[#This Row],[Drug]]&amp;TBLDgConcs[[#This Row],[Amount of drug in a syringe]],'Infusion calculator'!$J$22:$N$34,4,0))</f>
        <v>#N/A</v>
      </c>
      <c r="H61" s="79" t="e">
        <f>(TBLDgConcs[[#This Row],[Dose ]]/TBLDgConcs[[#This Row],[Concentration]])*FinalVolin20mL*Inputweight</f>
        <v>#N/A</v>
      </c>
      <c r="S61" s="27"/>
      <c r="T61" s="27"/>
      <c r="U61" s="27"/>
      <c r="V61" s="27"/>
      <c r="W61" s="27"/>
    </row>
    <row r="62" spans="2:23" x14ac:dyDescent="0.3">
      <c r="B62" s="52" t="str">
        <f xml:space="preserve"> TBLDgConcs[[#This Row],[Drug]]&amp;TBLDgConcs[[#This Row],[Amount of drug in a syringe]]</f>
        <v>Octreotide200 microgram in 20mL</v>
      </c>
      <c r="C62" s="53" t="s">
        <v>36</v>
      </c>
      <c r="D62" s="3" t="s">
        <v>76</v>
      </c>
      <c r="E62" s="20">
        <v>200</v>
      </c>
      <c r="F62" s="62" t="s">
        <v>37</v>
      </c>
      <c r="G62" s="76" t="e">
        <f>(VLOOKUP(TBLDgConcs[[#This Row],[Drug]]&amp;TBLDgConcs[[#This Row],[Amount of drug in a syringe]],'Infusion calculator'!$J$22:$N$34,4,0))</f>
        <v>#N/A</v>
      </c>
      <c r="H62" s="79" t="e">
        <f>(TBLDgConcs[[#This Row],[Dose ]]/TBLDgConcs[[#This Row],[Concentration]])*FinalVolin20mL*Inputweight</f>
        <v>#N/A</v>
      </c>
      <c r="S62" s="27"/>
      <c r="T62" s="27"/>
      <c r="U62" s="27"/>
      <c r="V62" s="27"/>
      <c r="W62" s="27"/>
    </row>
    <row r="63" spans="2:23" x14ac:dyDescent="0.3">
      <c r="B63" s="52" t="str">
        <f xml:space="preserve"> TBLDgConcs[[#This Row],[Drug]]&amp;TBLDgConcs[[#This Row],[Amount of drug in a syringe]]</f>
        <v>Octreotide1000 microgram in 20mL</v>
      </c>
      <c r="C63" s="53" t="s">
        <v>36</v>
      </c>
      <c r="D63" s="3" t="s">
        <v>77</v>
      </c>
      <c r="E63" s="20">
        <v>1000</v>
      </c>
      <c r="F63" s="62" t="s">
        <v>37</v>
      </c>
      <c r="G63" s="76" t="e">
        <f>(VLOOKUP(TBLDgConcs[[#This Row],[Drug]]&amp;TBLDgConcs[[#This Row],[Amount of drug in a syringe]],'Infusion calculator'!$J$22:$N$34,4,0))</f>
        <v>#N/A</v>
      </c>
      <c r="H63" s="79" t="e">
        <f>(TBLDgConcs[[#This Row],[Dose ]]/TBLDgConcs[[#This Row],[Concentration]])*FinalVolin20mL*Inputweight</f>
        <v>#N/A</v>
      </c>
      <c r="S63" s="27"/>
      <c r="T63" s="27"/>
      <c r="U63" s="27"/>
      <c r="V63" s="27"/>
      <c r="W63" s="27"/>
    </row>
    <row r="64" spans="2:23" x14ac:dyDescent="0.3">
      <c r="B64" s="52" t="str">
        <f xml:space="preserve"> TBLDgConcs[[#This Row],[Drug]]&amp;TBLDgConcs[[#This Row],[Amount of drug in a syringe]]</f>
        <v>Rocuronium62.5mg in 50mL</v>
      </c>
      <c r="C64" s="53" t="s">
        <v>8</v>
      </c>
      <c r="D64" s="3" t="s">
        <v>46</v>
      </c>
      <c r="E64" s="5">
        <v>62.5</v>
      </c>
      <c r="F64" s="54" t="s">
        <v>9</v>
      </c>
      <c r="G64" s="76" t="e">
        <f>(VLOOKUP(TBLDgConcs[[#This Row],[Drug]]&amp;TBLDgConcs[[#This Row],[Amount of drug in a syringe]],'Infusion calculator'!$J$22:$N$34,4,0))</f>
        <v>#N/A</v>
      </c>
      <c r="H64" s="79" t="e">
        <f>((TBLDgConcs[[#This Row],[Dose ]]*Milligrams_in_a_microgram)/TBLDgConcs[[#This Row],[Concentration]])*FinalVolin50ML*Inputweight</f>
        <v>#N/A</v>
      </c>
      <c r="S64" s="27"/>
      <c r="T64" s="27"/>
      <c r="U64" s="27"/>
      <c r="V64" s="27"/>
      <c r="W64" s="27"/>
    </row>
    <row r="65" spans="2:23" x14ac:dyDescent="0.3">
      <c r="B65" s="52" t="str">
        <f xml:space="preserve"> TBLDgConcs[[#This Row],[Drug]]&amp;TBLDgConcs[[#This Row],[Amount of drug in a syringe]]</f>
        <v>Rocuronium250 mg in 50mL</v>
      </c>
      <c r="C65" s="58" t="s">
        <v>8</v>
      </c>
      <c r="D65" s="3" t="s">
        <v>54</v>
      </c>
      <c r="E65" s="66">
        <v>250</v>
      </c>
      <c r="F65" s="59" t="s">
        <v>9</v>
      </c>
      <c r="G65" s="76" t="e">
        <f>(VLOOKUP(TBLDgConcs[[#This Row],[Drug]]&amp;TBLDgConcs[[#This Row],[Amount of drug in a syringe]],'Infusion calculator'!$J$22:$N$34,4,0))</f>
        <v>#N/A</v>
      </c>
      <c r="H65" s="79" t="e">
        <f>((TBLDgConcs[[#This Row],[Dose ]]*Milligrams_in_a_microgram)/TBLDgConcs[[#This Row],[Concentration]])*FinalVolin50ML*Inputweight</f>
        <v>#N/A</v>
      </c>
      <c r="S65" s="29"/>
      <c r="T65" s="29"/>
      <c r="U65" s="29"/>
      <c r="V65" s="29"/>
      <c r="W65" s="29"/>
    </row>
    <row r="66" spans="2:23" x14ac:dyDescent="0.3">
      <c r="B66" s="52" t="str">
        <f xml:space="preserve"> TBLDgConcs[[#This Row],[Drug]]&amp;TBLDgConcs[[#This Row],[Amount of drug in a syringe]]</f>
        <v>Rocuronium500 mg in 50mL</v>
      </c>
      <c r="C66" s="53" t="s">
        <v>8</v>
      </c>
      <c r="D66" s="3" t="s">
        <v>55</v>
      </c>
      <c r="E66" s="9">
        <v>500</v>
      </c>
      <c r="F66" s="60" t="s">
        <v>9</v>
      </c>
      <c r="G66" s="76" t="e">
        <f>(VLOOKUP(TBLDgConcs[[#This Row],[Drug]]&amp;TBLDgConcs[[#This Row],[Amount of drug in a syringe]],'Infusion calculator'!$J$22:$N$34,4,0))</f>
        <v>#N/A</v>
      </c>
      <c r="H66" s="79" t="e">
        <f>((TBLDgConcs[[#This Row],[Dose ]]*Milligrams_in_a_microgram)/TBLDgConcs[[#This Row],[Concentration]])*FinalVolin50ML*Inputweight</f>
        <v>#N/A</v>
      </c>
      <c r="S66" s="29"/>
      <c r="T66" s="29"/>
      <c r="U66" s="29"/>
      <c r="V66" s="29"/>
      <c r="W66" s="29"/>
    </row>
    <row r="67" spans="2:23" x14ac:dyDescent="0.3">
      <c r="B67" s="52" t="str">
        <f xml:space="preserve"> TBLDgConcs[[#This Row],[Drug]]&amp;TBLDgConcs[[#This Row],[Amount of drug in a syringe]]</f>
        <v>Sildenafil10 mg in 50mL</v>
      </c>
      <c r="C67" s="53" t="s">
        <v>81</v>
      </c>
      <c r="D67" s="3" t="s">
        <v>70</v>
      </c>
      <c r="E67" s="9">
        <v>10</v>
      </c>
      <c r="F67" s="60" t="s">
        <v>84</v>
      </c>
      <c r="G67" s="76" t="e">
        <f>(VLOOKUP(TBLDgConcs[[#This Row],[Drug]]&amp;TBLDgConcs[[#This Row],[Amount of drug in a syringe]],'Infusion calculator'!$J$22:$N$34,4,0))</f>
        <v>#N/A</v>
      </c>
      <c r="H67" s="79" t="e">
        <f>((TBLDgConcs[[#This Row],[Dose ]]*Milligrams_in_a_microgram)/TBLDgConcs[[#This Row],[Concentration]])*FinalVolin50ML*Inputweight</f>
        <v>#N/A</v>
      </c>
      <c r="S67" s="29"/>
      <c r="T67" s="29"/>
      <c r="U67" s="29"/>
      <c r="V67" s="29"/>
      <c r="W67" s="29"/>
    </row>
    <row r="68" spans="2:23" x14ac:dyDescent="0.3">
      <c r="B68" s="52" t="str">
        <f xml:space="preserve"> TBLDgConcs[[#This Row],[Drug]]&amp;TBLDgConcs[[#This Row],[Amount of drug in a syringe]]</f>
        <v>Sildenafil10 mg in 12.5mL</v>
      </c>
      <c r="C68" s="53" t="s">
        <v>81</v>
      </c>
      <c r="D68" s="3" t="s">
        <v>93</v>
      </c>
      <c r="E68" s="67">
        <v>10</v>
      </c>
      <c r="F68" s="60" t="s">
        <v>84</v>
      </c>
      <c r="G68" s="76" t="e">
        <f>(VLOOKUP(TBLDgConcs[[#This Row],[Drug]]&amp;TBLDgConcs[[#This Row],[Amount of drug in a syringe]],'Infusion calculator'!$J$22:$N$34,4,0))</f>
        <v>#N/A</v>
      </c>
      <c r="H68" s="79" t="e">
        <f>((TBLDgConcs[[#This Row],[Dose ]]*Milligrams_in_a_microgram)/TBLDgConcs[[#This Row],[Concentration]])*FinalVol12.5mL*Inputweight</f>
        <v>#N/A</v>
      </c>
      <c r="S68" s="29"/>
      <c r="T68" s="29"/>
      <c r="U68" s="29"/>
      <c r="V68" s="29"/>
      <c r="W68" s="29"/>
    </row>
    <row r="69" spans="2:23" x14ac:dyDescent="0.3">
      <c r="B69" s="52" t="str">
        <f xml:space="preserve"> TBLDgConcs[[#This Row],[Drug]]&amp;TBLDgConcs[[#This Row],[Amount of drug in a syringe]]</f>
        <v>Vecuronium12.5mg in 50mL</v>
      </c>
      <c r="C69" s="53" t="s">
        <v>10</v>
      </c>
      <c r="D69" s="3" t="s">
        <v>92</v>
      </c>
      <c r="E69" s="7">
        <v>12.5</v>
      </c>
      <c r="F69" s="62" t="s">
        <v>11</v>
      </c>
      <c r="G69" s="76" t="e">
        <f>(VLOOKUP(TBLDgConcs[[#This Row],[Drug]]&amp;TBLDgConcs[[#This Row],[Amount of drug in a syringe]],'Infusion calculator'!$J$22:$N$34,4,0))</f>
        <v>#N/A</v>
      </c>
      <c r="H69" s="79" t="e">
        <f>((TBLDgConcs[[#This Row],[Dose ]]*Milligrams_in_a_microgram)/TBLDgConcs[[#This Row],[Concentration]])*FinalVolin50ML*Inputweight</f>
        <v>#N/A</v>
      </c>
      <c r="S69" s="27"/>
      <c r="T69" s="27"/>
      <c r="U69" s="27"/>
      <c r="V69" s="27"/>
      <c r="W69" s="27"/>
    </row>
    <row r="70" spans="2:23" x14ac:dyDescent="0.3">
      <c r="B70" s="52" t="str">
        <f xml:space="preserve"> TBLDgConcs[[#This Row],[Drug]]&amp;TBLDgConcs[[#This Row],[Amount of drug in a syringe]]</f>
        <v>Vecuronium50 mg in 50mL</v>
      </c>
      <c r="C70" s="68" t="s">
        <v>10</v>
      </c>
      <c r="D70" s="21" t="s">
        <v>60</v>
      </c>
      <c r="E70" s="8">
        <v>50</v>
      </c>
      <c r="F70" s="69" t="s">
        <v>11</v>
      </c>
      <c r="G70" s="76" t="e">
        <f>(VLOOKUP(TBLDgConcs[[#This Row],[Drug]]&amp;TBLDgConcs[[#This Row],[Amount of drug in a syringe]],'Infusion calculator'!$J$22:$N$34,4,0))</f>
        <v>#N/A</v>
      </c>
      <c r="H70" s="79" t="e">
        <f>((TBLDgConcs[[#This Row],[Dose ]]*Milligrams_in_a_microgram)/TBLDgConcs[[#This Row],[Concentration]])*FinalVolin50ML*Inputweight</f>
        <v>#N/A</v>
      </c>
      <c r="S70" s="30"/>
      <c r="T70" s="30"/>
      <c r="U70" s="30"/>
      <c r="V70" s="30"/>
      <c r="W70" s="30"/>
    </row>
    <row r="71" spans="2:23" ht="15.6" customHeight="1" x14ac:dyDescent="0.3">
      <c r="G71" s="26"/>
      <c r="S71" s="30"/>
      <c r="T71" s="30"/>
      <c r="U71" s="30"/>
      <c r="V71" s="30"/>
      <c r="W71" s="30"/>
    </row>
    <row r="72" spans="2:23" x14ac:dyDescent="0.3">
      <c r="G72" s="26"/>
      <c r="S72" s="30"/>
      <c r="T72" s="30"/>
      <c r="U72" s="30"/>
      <c r="V72" s="30"/>
      <c r="W72" s="30"/>
    </row>
    <row r="73" spans="2:23" x14ac:dyDescent="0.3">
      <c r="G73" s="26"/>
      <c r="S73" s="30"/>
      <c r="T73" s="30"/>
      <c r="U73" s="30"/>
      <c r="V73" s="30"/>
      <c r="W73" s="30"/>
    </row>
    <row r="74" spans="2:23" x14ac:dyDescent="0.3">
      <c r="G74" s="27"/>
      <c r="S74" s="30"/>
      <c r="T74" s="30"/>
      <c r="U74" s="30"/>
      <c r="V74" s="30"/>
      <c r="W74" s="30"/>
    </row>
    <row r="75" spans="2:23" x14ac:dyDescent="0.3">
      <c r="G75" s="27"/>
      <c r="S75" s="26"/>
      <c r="T75" s="26"/>
      <c r="U75" s="26"/>
      <c r="V75" s="26"/>
      <c r="W75" s="26"/>
    </row>
    <row r="76" spans="2:23" x14ac:dyDescent="0.3">
      <c r="G76" s="27"/>
      <c r="S76" s="26"/>
      <c r="T76" s="26"/>
      <c r="U76" s="26"/>
      <c r="V76" s="26"/>
      <c r="W76" s="26"/>
    </row>
    <row r="77" spans="2:23" x14ac:dyDescent="0.3">
      <c r="G77" s="27"/>
      <c r="S77" s="26"/>
      <c r="T77" s="26"/>
      <c r="U77" s="26"/>
      <c r="V77" s="26"/>
      <c r="W77" s="26"/>
    </row>
    <row r="78" spans="2:23" x14ac:dyDescent="0.3">
      <c r="G78" s="27"/>
      <c r="S78" s="27"/>
      <c r="T78" s="27"/>
      <c r="U78" s="27"/>
      <c r="V78" s="27"/>
      <c r="W78" s="27"/>
    </row>
    <row r="79" spans="2:23" x14ac:dyDescent="0.3">
      <c r="G79" s="27"/>
      <c r="S79" s="27"/>
      <c r="T79" s="27"/>
      <c r="U79" s="27"/>
      <c r="V79" s="27"/>
      <c r="W79" s="27"/>
    </row>
    <row r="80" spans="2:23" x14ac:dyDescent="0.3">
      <c r="G80" s="27"/>
      <c r="S80" s="27"/>
      <c r="T80" s="27"/>
      <c r="U80" s="27"/>
      <c r="V80" s="27"/>
      <c r="W80" s="27"/>
    </row>
    <row r="81" spans="7:23" x14ac:dyDescent="0.3">
      <c r="G81" s="31"/>
      <c r="S81" s="27"/>
      <c r="T81" s="27"/>
      <c r="U81" s="27"/>
      <c r="V81" s="27"/>
      <c r="W81" s="27"/>
    </row>
    <row r="82" spans="7:23" x14ac:dyDescent="0.3">
      <c r="G82" s="32"/>
      <c r="S82" s="26"/>
      <c r="T82" s="26"/>
      <c r="U82" s="26"/>
      <c r="V82" s="26"/>
      <c r="W82" s="26"/>
    </row>
    <row r="83" spans="7:23" x14ac:dyDescent="0.3">
      <c r="G83" s="32"/>
      <c r="S83" s="26"/>
      <c r="T83" s="26"/>
      <c r="U83" s="26"/>
      <c r="V83" s="26"/>
      <c r="W83" s="26"/>
    </row>
    <row r="84" spans="7:23" x14ac:dyDescent="0.3">
      <c r="G84" s="32"/>
      <c r="S84" s="26"/>
      <c r="T84" s="26"/>
      <c r="U84" s="26"/>
      <c r="V84" s="26"/>
      <c r="W84" s="26"/>
    </row>
    <row r="85" spans="7:23" x14ac:dyDescent="0.3">
      <c r="G85" s="33"/>
      <c r="S85" s="27"/>
      <c r="T85" s="27"/>
      <c r="U85" s="27"/>
      <c r="V85" s="27"/>
      <c r="W85" s="27"/>
    </row>
    <row r="86" spans="7:23" x14ac:dyDescent="0.3">
      <c r="G86" s="33"/>
      <c r="S86" s="27"/>
      <c r="T86" s="27"/>
      <c r="U86" s="27"/>
      <c r="V86" s="27"/>
      <c r="W86" s="27"/>
    </row>
    <row r="87" spans="7:23" x14ac:dyDescent="0.3">
      <c r="G87" s="33"/>
      <c r="S87" s="27"/>
      <c r="T87" s="27"/>
      <c r="U87" s="27"/>
      <c r="V87" s="27"/>
      <c r="W87" s="27"/>
    </row>
    <row r="88" spans="7:23" x14ac:dyDescent="0.3">
      <c r="G88" s="33"/>
      <c r="S88" s="27"/>
      <c r="T88" s="27"/>
      <c r="U88" s="27"/>
      <c r="V88" s="27"/>
      <c r="W88" s="27"/>
    </row>
    <row r="89" spans="7:23" x14ac:dyDescent="0.3">
      <c r="G89" s="32"/>
      <c r="S89" s="26"/>
      <c r="T89" s="26"/>
      <c r="U89" s="26"/>
      <c r="V89" s="26"/>
      <c r="W89" s="26"/>
    </row>
    <row r="90" spans="7:23" x14ac:dyDescent="0.3">
      <c r="G90" s="32"/>
      <c r="S90" s="26"/>
      <c r="T90" s="26"/>
      <c r="U90" s="26"/>
      <c r="V90" s="26"/>
      <c r="W90" s="26"/>
    </row>
    <row r="91" spans="7:23" x14ac:dyDescent="0.3">
      <c r="G91" s="32"/>
      <c r="S91" s="26"/>
      <c r="T91" s="26"/>
      <c r="U91" s="26"/>
      <c r="V91" s="26"/>
      <c r="W91" s="26"/>
    </row>
    <row r="92" spans="7:23" x14ac:dyDescent="0.3">
      <c r="G92" s="27"/>
      <c r="S92" s="26"/>
      <c r="T92" s="26"/>
      <c r="U92" s="26"/>
      <c r="V92" s="26"/>
      <c r="W92" s="26"/>
    </row>
    <row r="93" spans="7:23" x14ac:dyDescent="0.3">
      <c r="G93" s="31"/>
      <c r="S93" s="27"/>
      <c r="T93" s="27"/>
      <c r="U93" s="27"/>
      <c r="V93" s="27"/>
      <c r="W93" s="27"/>
    </row>
    <row r="94" spans="7:23" x14ac:dyDescent="0.3">
      <c r="G94" s="32"/>
      <c r="S94" s="27"/>
      <c r="T94" s="27"/>
      <c r="U94" s="27"/>
      <c r="V94" s="27"/>
      <c r="W94" s="27"/>
    </row>
    <row r="95" spans="7:23" x14ac:dyDescent="0.3">
      <c r="G95" s="32"/>
      <c r="S95" s="27"/>
      <c r="T95" s="27"/>
      <c r="U95" s="27"/>
      <c r="V95" s="27"/>
      <c r="W95" s="27"/>
    </row>
    <row r="96" spans="7:23" x14ac:dyDescent="0.3">
      <c r="G96" s="32"/>
      <c r="S96" s="27"/>
      <c r="T96" s="27"/>
      <c r="U96" s="27"/>
      <c r="V96" s="27"/>
      <c r="W96" s="27"/>
    </row>
    <row r="97" spans="7:23" x14ac:dyDescent="0.3">
      <c r="G97" s="32"/>
      <c r="S97" s="27"/>
      <c r="T97" s="27"/>
      <c r="U97" s="27"/>
      <c r="V97" s="27"/>
      <c r="W97" s="27"/>
    </row>
    <row r="98" spans="7:23" x14ac:dyDescent="0.3">
      <c r="G98" s="32"/>
      <c r="S98" s="27"/>
      <c r="T98" s="27"/>
      <c r="U98" s="27"/>
      <c r="V98" s="27"/>
      <c r="W98" s="27"/>
    </row>
    <row r="99" spans="7:23" x14ac:dyDescent="0.3">
      <c r="S99" s="27"/>
      <c r="T99" s="27"/>
      <c r="U99" s="27"/>
      <c r="V99" s="27"/>
      <c r="W99" s="27"/>
    </row>
    <row r="100" spans="7:23" x14ac:dyDescent="0.3">
      <c r="S100" s="27"/>
      <c r="T100" s="27"/>
      <c r="U100" s="27"/>
      <c r="V100" s="27"/>
      <c r="W100" s="27"/>
    </row>
    <row r="101" spans="7:23" x14ac:dyDescent="0.3">
      <c r="S101" s="27"/>
      <c r="T101" s="27"/>
      <c r="U101" s="27"/>
      <c r="V101" s="27"/>
      <c r="W101" s="27"/>
    </row>
    <row r="102" spans="7:23" x14ac:dyDescent="0.3">
      <c r="S102" s="27"/>
      <c r="T102" s="27"/>
      <c r="U102" s="27"/>
      <c r="V102" s="27"/>
      <c r="W102" s="27"/>
    </row>
  </sheetData>
  <sheetProtection algorithmName="SHA-512" hashValue="W9HotefdEkgRZGIPsztyc/53agY2T0unAB6KKXvybndmK4aHCtOgwuk5y5lkU3hO620/xLvSMysoRX4CPGI/Gg==" saltValue="lN/P3zUCqzpa189Bf0o98w==" spinCount="100000" sheet="1" objects="1" scenarios="1"/>
  <mergeCells count="1">
    <mergeCell ref="C3:H3"/>
  </mergeCells>
  <dataValidations count="2">
    <dataValidation type="list" allowBlank="1" showInputMessage="1" showErrorMessage="1" sqref="O5" xr:uid="{00000000-0002-0000-0200-000000000000}">
      <formula1>$S$5:$S$26</formula1>
    </dataValidation>
    <dataValidation type="list" allowBlank="1" showInputMessage="1" showErrorMessage="1" sqref="O6" xr:uid="{00000000-0002-0000-0200-000001000000}">
      <formula1>_xlfn.ANCHORARRAY($S$28)</formula1>
    </dataValidation>
  </dataValidations>
  <pageMargins left="0.7" right="0.7" top="0.75" bottom="0.75" header="0.3" footer="0.3"/>
  <pageSetup orientation="portrait" r:id="rId1"/>
  <ignoredErrors>
    <ignoredError sqref="H6:H8 H5 H23:H28" evalError="1"/>
  </ignoredErrors>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68D7A-CC2C-443C-9C9D-5C977FCC04E9}">
  <sheetPr>
    <tabColor theme="4" tint="0.79998168889431442"/>
  </sheetPr>
  <dimension ref="B2:F12"/>
  <sheetViews>
    <sheetView workbookViewId="0">
      <selection activeCell="C11" sqref="C11"/>
    </sheetView>
  </sheetViews>
  <sheetFormatPr defaultColWidth="9.109375" defaultRowHeight="14.4" x14ac:dyDescent="0.3"/>
  <cols>
    <col min="1" max="2" width="9.109375" style="199"/>
    <col min="3" max="3" width="45.33203125" style="199" customWidth="1"/>
    <col min="4" max="4" width="41.88671875" style="199" customWidth="1"/>
    <col min="5" max="5" width="47.5546875" style="199" customWidth="1"/>
    <col min="6" max="16384" width="9.109375" style="199"/>
  </cols>
  <sheetData>
    <row r="2" spans="2:6" ht="28.8" x14ac:dyDescent="0.55000000000000004">
      <c r="C2" s="201" t="s">
        <v>181</v>
      </c>
    </row>
    <row r="3" spans="2:6" x14ac:dyDescent="0.3">
      <c r="C3" s="225" t="s">
        <v>179</v>
      </c>
    </row>
    <row r="4" spans="2:6" ht="3" customHeight="1" thickBot="1" x14ac:dyDescent="0.35"/>
    <row r="5" spans="2:6" ht="28.5" customHeight="1" thickTop="1" x14ac:dyDescent="0.3">
      <c r="B5" s="220"/>
      <c r="C5" s="221"/>
      <c r="D5" s="221"/>
      <c r="E5" s="221"/>
      <c r="F5" s="222"/>
    </row>
    <row r="6" spans="2:6" ht="54.75" customHeight="1" x14ac:dyDescent="0.3">
      <c r="B6" s="211"/>
      <c r="C6" s="288" t="s">
        <v>185</v>
      </c>
      <c r="D6" s="289"/>
      <c r="E6" s="289"/>
      <c r="F6" s="214"/>
    </row>
    <row r="7" spans="2:6" ht="21.6" thickBot="1" x14ac:dyDescent="0.45">
      <c r="B7" s="211"/>
      <c r="C7" s="212"/>
      <c r="D7" s="213"/>
      <c r="E7" s="213"/>
      <c r="F7" s="214"/>
    </row>
    <row r="8" spans="2:6" s="200" customFormat="1" ht="50.1" customHeight="1" thickTop="1" x14ac:dyDescent="0.3">
      <c r="B8" s="218"/>
      <c r="C8" s="205"/>
      <c r="D8" s="204" t="s">
        <v>182</v>
      </c>
      <c r="E8" s="202" t="s">
        <v>178</v>
      </c>
      <c r="F8" s="215"/>
    </row>
    <row r="9" spans="2:6" s="200" customFormat="1" ht="69.900000000000006" customHeight="1" thickBot="1" x14ac:dyDescent="0.35">
      <c r="B9" s="218"/>
      <c r="C9" s="203" t="s">
        <v>183</v>
      </c>
      <c r="D9" s="208"/>
      <c r="E9" s="209" t="str">
        <f>IF(ISBLANK(D9),"",D9/1000)</f>
        <v/>
      </c>
      <c r="F9" s="215"/>
    </row>
    <row r="10" spans="2:6" s="200" customFormat="1" ht="69.900000000000006" customHeight="1" thickTop="1" thickBot="1" x14ac:dyDescent="0.35">
      <c r="B10" s="218"/>
      <c r="C10" s="206" t="s">
        <v>184</v>
      </c>
      <c r="D10" s="207"/>
      <c r="E10" s="210" t="str">
        <f>IF(ISBLANK(D10),"",D10*1000)</f>
        <v/>
      </c>
      <c r="F10" s="215"/>
    </row>
    <row r="11" spans="2:6" ht="39.75" customHeight="1" thickTop="1" thickBot="1" x14ac:dyDescent="0.35">
      <c r="B11" s="219"/>
      <c r="C11" s="217"/>
      <c r="D11" s="217"/>
      <c r="E11" s="217"/>
      <c r="F11" s="216"/>
    </row>
    <row r="12" spans="2:6" ht="15" thickTop="1" x14ac:dyDescent="0.3"/>
  </sheetData>
  <sheetProtection algorithmName="SHA-512" hashValue="DiQASwRwzh9tRUw2y4Kxq2LNSzCvtxSX+89bXnDR2GqekVRxmDtjZ45Ce6r73ZPv+C3jmHTRkT24U81U4nuNEQ==" saltValue="WrChA2iMC0HAt7vONd3g5w==" spinCount="100000" sheet="1" objects="1" scenarios="1"/>
  <mergeCells count="1">
    <mergeCell ref="C6:E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33</vt:i4>
      </vt:variant>
    </vt:vector>
  </HeadingPairs>
  <TitlesOfParts>
    <vt:vector size="37" baseType="lpstr">
      <vt:lpstr>Guidance notes</vt:lpstr>
      <vt:lpstr>Infusion calculator</vt:lpstr>
      <vt:lpstr>Background info</vt:lpstr>
      <vt:lpstr>Inotrope dose conversion</vt:lpstr>
      <vt:lpstr>Adrenaline</vt:lpstr>
      <vt:lpstr>Amiodarone</vt:lpstr>
      <vt:lpstr>Atracurium</vt:lpstr>
      <vt:lpstr>Clonidine</vt:lpstr>
      <vt:lpstr>Dinoprostone</vt:lpstr>
      <vt:lpstr>DoB</vt:lpstr>
      <vt:lpstr>Dobutamine</vt:lpstr>
      <vt:lpstr>Dopamine</vt:lpstr>
      <vt:lpstr>Drug</vt:lpstr>
      <vt:lpstr>Fentanyl</vt:lpstr>
      <vt:lpstr>FinalVol12.5mL</vt:lpstr>
      <vt:lpstr>FinalVolin20mL</vt:lpstr>
      <vt:lpstr>FinalVolin50ML</vt:lpstr>
      <vt:lpstr>FluidLimit</vt:lpstr>
      <vt:lpstr>Furosemide</vt:lpstr>
      <vt:lpstr>Glucagon</vt:lpstr>
      <vt:lpstr>Heparin_TREATMENT</vt:lpstr>
      <vt:lpstr>Inputweight</vt:lpstr>
      <vt:lpstr>Insulin</vt:lpstr>
      <vt:lpstr>Isoprenaline</vt:lpstr>
      <vt:lpstr>Micrograms_in_milligram</vt:lpstr>
      <vt:lpstr>Micrograms_in_nanogram</vt:lpstr>
      <vt:lpstr>Midazolam</vt:lpstr>
      <vt:lpstr>Milligrams_in_a_microgram</vt:lpstr>
      <vt:lpstr>Milrinone</vt:lpstr>
      <vt:lpstr>Minutes_in_hour</vt:lpstr>
      <vt:lpstr>Morphine</vt:lpstr>
      <vt:lpstr>Noradrenaline</vt:lpstr>
      <vt:lpstr>Octreotide</vt:lpstr>
      <vt:lpstr>'Infusion calculator'!Print_Area</vt:lpstr>
      <vt:lpstr>Rocuronium</vt:lpstr>
      <vt:lpstr>Sildenafil</vt:lpstr>
      <vt:lpstr>Vecuronium</vt:lpstr>
    </vt:vector>
  </TitlesOfParts>
  <Company>CUH (Cambridge University Hospital)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Gooding, Nigel</dc:creator>
  <cp:lastModifiedBy>Hart, Kelly</cp:lastModifiedBy>
  <cp:lastPrinted>2025-11-07T08:07:08Z</cp:lastPrinted>
  <dcterms:created xsi:type="dcterms:W3CDTF">2025-04-25T14:33:41Z</dcterms:created>
  <dcterms:modified xsi:type="dcterms:W3CDTF">2026-03-10T09:57:20Z</dcterms:modified>
</cp:coreProperties>
</file>